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iz63833\Desktop\vodozadrzne\nova vyzva 2019 VO\web\"/>
    </mc:Choice>
  </mc:AlternateContent>
  <bookViews>
    <workbookView xWindow="0" yWindow="0" windowWidth="25200" windowHeight="11985"/>
  </bookViews>
  <sheets>
    <sheet name="Rekapitulácia stavby" sheetId="1" r:id="rId1"/>
    <sheet name="M392 - Vodozádržné opatre..." sheetId="2" r:id="rId2"/>
  </sheets>
  <definedNames>
    <definedName name="_xlnm.Print_Titles" localSheetId="1">'M392 - Vodozádržné opatre...'!$119:$119</definedName>
    <definedName name="_xlnm.Print_Titles" localSheetId="0">'Rekapitulácia stavby'!$85:$85</definedName>
    <definedName name="_xlnm.Print_Area" localSheetId="1">'M392 - Vodozádržné opatre...'!$C$4:$Q$70,'M392 - Vodozádržné opatre...'!$C$76:$Q$104,'M392 - Vodozádržné opatre...'!$C$110:$Q$171</definedName>
    <definedName name="_xlnm.Print_Area" localSheetId="0">'Rekapitulácia stavby'!$C$4:$AP$70,'Rekapitulácia stavby'!$C$76:$AP$96</definedName>
  </definedNames>
  <calcPr calcId="152511"/>
</workbook>
</file>

<file path=xl/calcChain.xml><?xml version="1.0" encoding="utf-8"?>
<calcChain xmlns="http://schemas.openxmlformats.org/spreadsheetml/2006/main">
  <c r="AM80" i="1" l="1"/>
  <c r="N171" i="2" l="1"/>
  <c r="AY88" i="1"/>
  <c r="AX88" i="1"/>
  <c r="BI170" i="2"/>
  <c r="BH170" i="2"/>
  <c r="BG170" i="2"/>
  <c r="BE170" i="2"/>
  <c r="AA170" i="2"/>
  <c r="AA169" i="2" s="1"/>
  <c r="Y170" i="2"/>
  <c r="Y169" i="2" s="1"/>
  <c r="W170" i="2"/>
  <c r="W169" i="2" s="1"/>
  <c r="BK170" i="2"/>
  <c r="BK169" i="2" s="1"/>
  <c r="N169" i="2" s="1"/>
  <c r="N94" i="2" s="1"/>
  <c r="N170" i="2"/>
  <c r="BF170" i="2" s="1"/>
  <c r="BI168" i="2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W159" i="2" s="1"/>
  <c r="BK160" i="2"/>
  <c r="N160" i="2"/>
  <c r="BF160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AA156" i="2" s="1"/>
  <c r="Y157" i="2"/>
  <c r="W157" i="2"/>
  <c r="W156" i="2" s="1"/>
  <c r="BK157" i="2"/>
  <c r="BK156" i="2" s="1"/>
  <c r="N156" i="2" s="1"/>
  <c r="N92" i="2" s="1"/>
  <c r="N157" i="2"/>
  <c r="BF157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AA152" i="2" s="1"/>
  <c r="Y153" i="2"/>
  <c r="Y152" i="2" s="1"/>
  <c r="W153" i="2"/>
  <c r="BK153" i="2"/>
  <c r="N153" i="2"/>
  <c r="BF153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AA142" i="2" s="1"/>
  <c r="Y143" i="2"/>
  <c r="W143" i="2"/>
  <c r="BK143" i="2"/>
  <c r="N143" i="2"/>
  <c r="BF143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Y122" i="2" s="1"/>
  <c r="W123" i="2"/>
  <c r="BK123" i="2"/>
  <c r="N123" i="2"/>
  <c r="BF123" i="2" s="1"/>
  <c r="F114" i="2"/>
  <c r="F112" i="2"/>
  <c r="BI102" i="2"/>
  <c r="BH102" i="2"/>
  <c r="BG102" i="2"/>
  <c r="BE102" i="2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H33" i="2" s="1"/>
  <c r="BB88" i="1" s="1"/>
  <c r="BE97" i="2"/>
  <c r="F80" i="2"/>
  <c r="F78" i="2"/>
  <c r="O20" i="2"/>
  <c r="E20" i="2"/>
  <c r="M117" i="2" s="1"/>
  <c r="O19" i="2"/>
  <c r="O17" i="2"/>
  <c r="E17" i="2"/>
  <c r="M116" i="2" s="1"/>
  <c r="O16" i="2"/>
  <c r="O14" i="2"/>
  <c r="E14" i="2"/>
  <c r="F83" i="2" s="1"/>
  <c r="O13" i="2"/>
  <c r="O11" i="2"/>
  <c r="E11" i="2"/>
  <c r="F82" i="2" s="1"/>
  <c r="O10" i="2"/>
  <c r="O8" i="2"/>
  <c r="M114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BB87" i="1"/>
  <c r="W33" i="1" s="1"/>
  <c r="AM83" i="1"/>
  <c r="L83" i="1"/>
  <c r="AM82" i="1"/>
  <c r="L82" i="1"/>
  <c r="L80" i="1"/>
  <c r="L78" i="1"/>
  <c r="L77" i="1"/>
  <c r="AX87" i="1" l="1"/>
  <c r="H35" i="2"/>
  <c r="BD88" i="1" s="1"/>
  <c r="BD87" i="1" s="1"/>
  <c r="W35" i="1" s="1"/>
  <c r="BK122" i="2"/>
  <c r="N122" i="2" s="1"/>
  <c r="N89" i="2" s="1"/>
  <c r="W142" i="2"/>
  <c r="BK152" i="2"/>
  <c r="N152" i="2" s="1"/>
  <c r="N91" i="2" s="1"/>
  <c r="AA159" i="2"/>
  <c r="H34" i="2"/>
  <c r="BC88" i="1" s="1"/>
  <c r="BC87" i="1" s="1"/>
  <c r="AA122" i="2"/>
  <c r="BK142" i="2"/>
  <c r="N142" i="2" s="1"/>
  <c r="N90" i="2" s="1"/>
  <c r="Y159" i="2"/>
  <c r="H31" i="2"/>
  <c r="AZ88" i="1" s="1"/>
  <c r="AZ87" i="1" s="1"/>
  <c r="AV87" i="1" s="1"/>
  <c r="W122" i="2"/>
  <c r="Y142" i="2"/>
  <c r="W152" i="2"/>
  <c r="Y156" i="2"/>
  <c r="Y121" i="2" s="1"/>
  <c r="Y120" i="2" s="1"/>
  <c r="BK159" i="2"/>
  <c r="N159" i="2" s="1"/>
  <c r="N93" i="2" s="1"/>
  <c r="BK121" i="2"/>
  <c r="M80" i="2"/>
  <c r="M82" i="2"/>
  <c r="M83" i="2"/>
  <c r="F116" i="2"/>
  <c r="F117" i="2"/>
  <c r="M31" i="2"/>
  <c r="AV88" i="1" s="1"/>
  <c r="W34" i="1" l="1"/>
  <c r="AY87" i="1"/>
  <c r="W121" i="2"/>
  <c r="W120" i="2" s="1"/>
  <c r="AU88" i="1" s="1"/>
  <c r="AU87" i="1" s="1"/>
  <c r="AA121" i="2"/>
  <c r="AA120" i="2" s="1"/>
  <c r="N121" i="2"/>
  <c r="N88" i="2" s="1"/>
  <c r="BK120" i="2"/>
  <c r="N120" i="2" s="1"/>
  <c r="N87" i="2" s="1"/>
  <c r="N102" i="2" l="1"/>
  <c r="BF102" i="2" s="1"/>
  <c r="N101" i="2"/>
  <c r="BF101" i="2" s="1"/>
  <c r="N100" i="2"/>
  <c r="BF100" i="2" s="1"/>
  <c r="N99" i="2"/>
  <c r="BF99" i="2" s="1"/>
  <c r="N98" i="2"/>
  <c r="BF98" i="2" s="1"/>
  <c r="N97" i="2"/>
  <c r="M26" i="2"/>
  <c r="N96" i="2" l="1"/>
  <c r="BF97" i="2"/>
  <c r="M27" i="2" l="1"/>
  <c r="L104" i="2"/>
  <c r="H32" i="2"/>
  <c r="BA88" i="1" s="1"/>
  <c r="BA87" i="1" s="1"/>
  <c r="M32" i="2"/>
  <c r="AW88" i="1" s="1"/>
  <c r="AT88" i="1" s="1"/>
  <c r="W32" i="1" l="1"/>
  <c r="AW87" i="1"/>
  <c r="AS88" i="1"/>
  <c r="AS87" i="1" s="1"/>
  <c r="M29" i="2"/>
  <c r="L37" i="2" l="1"/>
  <c r="AG88" i="1"/>
  <c r="AK32" i="1"/>
  <c r="AT87" i="1"/>
  <c r="AG87" i="1" l="1"/>
  <c r="AN88" i="1"/>
  <c r="AK26" i="1" l="1"/>
  <c r="AG94" i="1"/>
  <c r="AG93" i="1"/>
  <c r="AG91" i="1"/>
  <c r="AN87" i="1"/>
  <c r="AG92" i="1"/>
  <c r="CD92" i="1" l="1"/>
  <c r="AV92" i="1"/>
  <c r="BY92" i="1" s="1"/>
  <c r="CD93" i="1"/>
  <c r="AV93" i="1"/>
  <c r="BY93" i="1" s="1"/>
  <c r="AG90" i="1"/>
  <c r="AV91" i="1"/>
  <c r="BY91" i="1" s="1"/>
  <c r="CD91" i="1"/>
  <c r="AN91" i="1"/>
  <c r="CD94" i="1"/>
  <c r="AV94" i="1"/>
  <c r="BY94" i="1" s="1"/>
  <c r="AN94" i="1" l="1"/>
  <c r="AK31" i="1"/>
  <c r="W31" i="1"/>
  <c r="AK27" i="1"/>
  <c r="AK29" i="1" s="1"/>
  <c r="AK37" i="1" s="1"/>
  <c r="AG96" i="1"/>
  <c r="AN93" i="1"/>
  <c r="AN92" i="1"/>
  <c r="AN90" i="1" s="1"/>
  <c r="AN96" i="1" s="1"/>
</calcChain>
</file>

<file path=xl/sharedStrings.xml><?xml version="1.0" encoding="utf-8"?>
<sst xmlns="http://schemas.openxmlformats.org/spreadsheetml/2006/main" count="966" uniqueCount="325">
  <si>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</si>
  <si>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</si>
  <si>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</si>
  <si>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</si>
  <si>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</si>
  <si>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</si>
  <si>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</si>
  <si>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</si>
  <si>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</si>
  <si>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</si>
  <si>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</si>
  <si>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</si>
  <si>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</si>
  <si>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M392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</si>
  <si>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</si>
  <si>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</si>
  <si>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Vodozádržné opatrenie v intraviláne obci Kozárovce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</si>
  <si>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</si>
  <si>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</si>
  <si>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</si>
  <si>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</si>
  <si>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</si>
  <si>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</si>
  <si>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</si>
  <si>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</si>
  <si>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</si>
  <si>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</si>
  <si>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</si>
  <si>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</si>
  <si>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</si>
  <si>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</si>
  <si>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</si>
  <si>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</si>
  <si>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</si>
  <si>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</si>
  <si>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</si>
  <si>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</si>
  <si>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</si>
  <si>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</si>
  <si>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</si>
  <si>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</si>
  <si>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</si>
  <si>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</si>
  <si>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</si>
  <si>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</si>
  <si>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</si>
  <si>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</si>
  <si>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</si>
  <si>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</si>
  <si>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</si>
  <si>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</si>
  <si>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</si>
  <si>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</si>
  <si>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</si>
  <si>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</si>
  <si>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</si>
  <si>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</si>
  <si>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</si>
  <si>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</si>
  <si>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</si>
  <si>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</si>
  <si>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</si>
  <si>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</si>
  <si>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</si>
  <si>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</si>
  <si>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</si>
  <si>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</si>
  <si>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</si>
  <si>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</si>
  <si>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</si>
  <si>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</si>
  <si>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</si>
  <si>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</si>
  <si>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{3daabd51-662c-47e8-b87a-6ad16ef31fc1}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</si>
  <si>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</si>
  <si>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</si>
  <si>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</si>
  <si>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</si>
  <si>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</si>
  <si>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</si>
  <si>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</si>
  <si>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</si>
  <si>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</si>
  <si>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</si>
  <si>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</si>
  <si>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</si>
  <si>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</si>
  <si>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jamy</t>
  </si>
  <si>
    <t>m3</t>
  </si>
  <si>
    <t>1985,1</t>
  </si>
  <si>
    <t>2</t>
  </si>
  <si>
    <t>plocha</t>
  </si>
  <si>
    <t>plocha VT</t>
  </si>
  <si>
    <t>m2</t>
  </si>
  <si>
    <t>1202</t>
  </si>
  <si>
    <t>KRYCÍ LIST ROZPOČTU</t>
  </si>
  <si>
    <t>ryha</t>
  </si>
  <si>
    <t>91,6</t>
  </si>
  <si>
    <t>travnik</t>
  </si>
  <si>
    <t>trávnik</t>
  </si>
  <si>
    <t>551,25</t>
  </si>
  <si>
    <t>studňa</t>
  </si>
  <si>
    <t>12,1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</si>
  <si>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</si>
  <si>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</si>
  <si>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</si>
  <si>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</si>
  <si>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</si>
  <si>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</si>
  <si>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</si>
  <si>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</si>
  <si>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</si>
  <si>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</si>
  <si>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</si>
  <si>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</si>
  <si>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</si>
  <si>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</si>
  <si>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</si>
  <si>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</si>
  <si>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</si>
  <si>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</si>
  <si>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</si>
  <si>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</si>
  <si>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</si>
  <si>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</si>
  <si>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</si>
  <si>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</si>
  <si>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</si>
  <si>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</si>
  <si>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</si>
  <si>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</si>
  <si>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</si>
  <si>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</si>
  <si>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</si>
  <si>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</si>
  <si>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</si>
  <si>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</si>
  <si>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</si>
  <si>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</si>
  <si>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</si>
  <si>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</si>
  <si>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113152130</t>
  </si>
  <si>
    <t>Frézovanie asf. podkladu alebo krytu bez prek., plochy do 500 m2, pruh š. do 0,5 m, hr. 50 mm  0,127 t</t>
  </si>
  <si>
    <t>4</t>
  </si>
  <si>
    <t>415595800</t>
  </si>
  <si>
    <t>113152330</t>
  </si>
  <si>
    <t>Frézovanie asf. podkladu alebo krytu bez prek., plochy cez 500 do 1000 m2, pruh š. cez 0,5 m do 1 m, hr. 50 mm  0,127 t</t>
  </si>
  <si>
    <t>1460162203</t>
  </si>
  <si>
    <t>3</t>
  </si>
  <si>
    <t>131201102</t>
  </si>
  <si>
    <t>Výkop nezapaženej jamy v hornine 3, nad 100 do 1000 m3</t>
  </si>
  <si>
    <t>268709582</t>
  </si>
  <si>
    <t>131201109</t>
  </si>
  <si>
    <t>Hĺbenie nezapažených jám a zárezov. Príplatok za lepivosť horniny 3</t>
  </si>
  <si>
    <t>-1227364820</t>
  </si>
  <si>
    <t>5</t>
  </si>
  <si>
    <t>132201202</t>
  </si>
  <si>
    <t>Výkop ryhy šírky 600-2000mm horn.3 od 100 do 1000 m3</t>
  </si>
  <si>
    <t>-1095687763</t>
  </si>
  <si>
    <t>6</t>
  </si>
  <si>
    <t>132201209</t>
  </si>
  <si>
    <t>Príplatok k cenám za lepivosť pri hĺbení rýh š. nad 600 do 2 000 mm zapaž. i nezapažených, s urovnaním dna v hornine 3</t>
  </si>
  <si>
    <t>-355643335</t>
  </si>
  <si>
    <t>7</t>
  </si>
  <si>
    <t>134702112</t>
  </si>
  <si>
    <t>Výkop pre vodárenskú studňu nespúšťanú hornina1-4 s pažením hnaným 2-6 m</t>
  </si>
  <si>
    <t>751859442</t>
  </si>
  <si>
    <t>8</t>
  </si>
  <si>
    <t>162501122</t>
  </si>
  <si>
    <t xml:space="preserve">Vodorovné premiestnenie výkopku  po spevnenej ceste z  horniny tr.1-4, nad 100 do 1000 m3 na vzdialenosť do 3000 m </t>
  </si>
  <si>
    <t>-1939820674</t>
  </si>
  <si>
    <t>9</t>
  </si>
  <si>
    <t>171201202</t>
  </si>
  <si>
    <t>Uloženie sypaniny na skládky nad 100 do 1000 m3</t>
  </si>
  <si>
    <t>-150866175</t>
  </si>
  <si>
    <t>10</t>
  </si>
  <si>
    <t>181101101</t>
  </si>
  <si>
    <t>Úprava pláne v zárezoch v hornine 1-4 bez zhutnenia</t>
  </si>
  <si>
    <t>-1817114655</t>
  </si>
  <si>
    <t>11</t>
  </si>
  <si>
    <t>181301113</t>
  </si>
  <si>
    <t>Rozprestretie ornice na rovine alebo na svahu do sklonu 1:5, plocha nad 500 m2,hr.200 mm</t>
  </si>
  <si>
    <t>-1454428141</t>
  </si>
  <si>
    <t>12</t>
  </si>
  <si>
    <t>183403151</t>
  </si>
  <si>
    <t>Obrobenie pôdy smykovaním v rovine alebo na svahu do 1:5</t>
  </si>
  <si>
    <t>1488493993</t>
  </si>
  <si>
    <t>13</t>
  </si>
  <si>
    <t>183403152</t>
  </si>
  <si>
    <t>Obrobenie pôdy bránením v rovine alebo na svahu do 1:5</t>
  </si>
  <si>
    <t>-1770605707</t>
  </si>
  <si>
    <t>14</t>
  </si>
  <si>
    <t>183403161</t>
  </si>
  <si>
    <t>Obrobenie pôdy valcovaním v rovine alebo na svahu do 1:5</t>
  </si>
  <si>
    <t>142824220</t>
  </si>
  <si>
    <t>15</t>
  </si>
  <si>
    <t>183405211</t>
  </si>
  <si>
    <t>Výsev trávniku hydroosevom na ornicu</t>
  </si>
  <si>
    <t>-1611856242</t>
  </si>
  <si>
    <t>16</t>
  </si>
  <si>
    <t>M</t>
  </si>
  <si>
    <t>0057211300</t>
  </si>
  <si>
    <t>Trávové semeno - výber</t>
  </si>
  <si>
    <t>kg</t>
  </si>
  <si>
    <t>-1428597123</t>
  </si>
  <si>
    <t>17</t>
  </si>
  <si>
    <t>184802111</t>
  </si>
  <si>
    <t>Chemické odburinenie pôdy v rovine alebo na svahu do 1:5 postrekom naširoko</t>
  </si>
  <si>
    <t>2033897193</t>
  </si>
  <si>
    <t>18</t>
  </si>
  <si>
    <t>2519201000</t>
  </si>
  <si>
    <t>Chemické odburinenie trávnika  Bofix</t>
  </si>
  <si>
    <t>l</t>
  </si>
  <si>
    <t>1252933096</t>
  </si>
  <si>
    <t>19</t>
  </si>
  <si>
    <t>185851111</t>
  </si>
  <si>
    <t>Dovoz vody pre zálievku rastlín na vzdialenosť do 6000 m</t>
  </si>
  <si>
    <t>1764738637</t>
  </si>
  <si>
    <t>211521111</t>
  </si>
  <si>
    <t>Výplň odvodňovacieho rebra alebo trativodu do rýh kamenivom hrubým drveným frakcie 32-64</t>
  </si>
  <si>
    <t>-1056448250</t>
  </si>
  <si>
    <t>21</t>
  </si>
  <si>
    <t>211561111</t>
  </si>
  <si>
    <t>Výplň odvodňovacieho rebra alebo trativodu do rýh kamenivom hrubým drveným frakcie 8-16 mm</t>
  </si>
  <si>
    <t>2145426484</t>
  </si>
  <si>
    <t>22</t>
  </si>
  <si>
    <t>211971110</t>
  </si>
  <si>
    <t>Zhotovenie opláštenia výplne z geotextílie, v ryhe alebo v záreze so stenami šikmými o skl. do 1:2,5</t>
  </si>
  <si>
    <t>-1113941663</t>
  </si>
  <si>
    <t>23</t>
  </si>
  <si>
    <t>6936651300</t>
  </si>
  <si>
    <t>Geotextília netkaná polypropylénová Tatratex PP 300</t>
  </si>
  <si>
    <t>1669678397</t>
  </si>
  <si>
    <t>24</t>
  </si>
  <si>
    <t>242111113</t>
  </si>
  <si>
    <t>Osadenie plášťa vodárenskej studne z betónových skruží celokruhových DN 1000</t>
  </si>
  <si>
    <t>m</t>
  </si>
  <si>
    <t>-1261839644</t>
  </si>
  <si>
    <t>25</t>
  </si>
  <si>
    <t>5922530500</t>
  </si>
  <si>
    <t>Prefabrikát betónový pre studne - skruž kruhová TBH 1-100 Ms 100xdĺ.60xhr.steny 8cm</t>
  </si>
  <si>
    <t>ks</t>
  </si>
  <si>
    <t>-268312055</t>
  </si>
  <si>
    <t>26</t>
  </si>
  <si>
    <t>245111112</t>
  </si>
  <si>
    <t>Osadenie prefabrikovanej krycej dosky vodárenskej studne na maltu s vyškárovaním jednodielnej</t>
  </si>
  <si>
    <t>61117808</t>
  </si>
  <si>
    <t>27</t>
  </si>
  <si>
    <t>5922586800</t>
  </si>
  <si>
    <t>Betónový studničný poklop jednodielny priemer 100 cm, širky 8 cm</t>
  </si>
  <si>
    <t>-574048929</t>
  </si>
  <si>
    <t>28</t>
  </si>
  <si>
    <t>247531111</t>
  </si>
  <si>
    <t>Obsyp a tesnenie vodárenskej studne, obsyp so zhutnením z kameniva hrubého drveného 8-16 mm</t>
  </si>
  <si>
    <t>-2082898036</t>
  </si>
  <si>
    <t>29</t>
  </si>
  <si>
    <t>577144111a</t>
  </si>
  <si>
    <t>Asfaltový betón  - vyspravenie cesty po prekopaní</t>
  </si>
  <si>
    <t>-1248511182</t>
  </si>
  <si>
    <t>30</t>
  </si>
  <si>
    <t>596912112</t>
  </si>
  <si>
    <t xml:space="preserve">Kladenie dlažby z vegetačných tvárnic (bez lôžka) </t>
  </si>
  <si>
    <t>-2082493511</t>
  </si>
  <si>
    <t>31</t>
  </si>
  <si>
    <t>5922780500</t>
  </si>
  <si>
    <t>Tvárnica polovegetačná betónová IZT 133/10 600x1200mm</t>
  </si>
  <si>
    <t>-571582799</t>
  </si>
  <si>
    <t>32</t>
  </si>
  <si>
    <t>895013111</t>
  </si>
  <si>
    <t>Zhotovenie zbernej nádrže vôd z prefabr., hĺbky do 4 m, pri ploche akumulačného priestoru nad 3,50m2</t>
  </si>
  <si>
    <t>-1404628588</t>
  </si>
  <si>
    <t>33</t>
  </si>
  <si>
    <t>5922632186</t>
  </si>
  <si>
    <t>Prefabrikovaná železobetónová nádrž 12m3, zákrytová doska 180mm</t>
  </si>
  <si>
    <t>-1349989949</t>
  </si>
  <si>
    <t>34</t>
  </si>
  <si>
    <t>911334222</t>
  </si>
  <si>
    <t>Zábradlie priepustu</t>
  </si>
  <si>
    <t>-1636913486</t>
  </si>
  <si>
    <t>35</t>
  </si>
  <si>
    <t>919411111</t>
  </si>
  <si>
    <t>Čelo priepustu z betónu prostého z rúr DN 300 až DN 500 mm</t>
  </si>
  <si>
    <t>-1847763030</t>
  </si>
  <si>
    <t>36</t>
  </si>
  <si>
    <t>919413112</t>
  </si>
  <si>
    <t>Vtoková nádržka z betónu prostého tr. C 12/15 priepustu z rúr DN do 800 mm s lapačom ečistôt</t>
  </si>
  <si>
    <t>-2125437498</t>
  </si>
  <si>
    <t>37</t>
  </si>
  <si>
    <t>919511111</t>
  </si>
  <si>
    <t>Zhotovenie priepustu z rúr betónových DN 300 mm</t>
  </si>
  <si>
    <t>1795165667</t>
  </si>
  <si>
    <t>38</t>
  </si>
  <si>
    <t>5922322600</t>
  </si>
  <si>
    <t>Rúra betónová pre splaškové odpadné vody TBR 16-30 Ms 30xdĺ.250cm</t>
  </si>
  <si>
    <t>645233343</t>
  </si>
  <si>
    <t>39</t>
  </si>
  <si>
    <t>919735111</t>
  </si>
  <si>
    <t>Rezanie existujúceho asfaltového krytu alebo podkladu hĺbky do 50 mm</t>
  </si>
  <si>
    <t>-2002360698</t>
  </si>
  <si>
    <t>40</t>
  </si>
  <si>
    <t>979081111</t>
  </si>
  <si>
    <t>Odvoz sutiny a vybúraných hmôt na skládku do 1 km</t>
  </si>
  <si>
    <t>t</t>
  </si>
  <si>
    <t>-1467976294</t>
  </si>
  <si>
    <t>41</t>
  </si>
  <si>
    <t>979081121</t>
  </si>
  <si>
    <t>Odvoz sutiny a vybúraných hmôt na skládku za každý ďalší 1 km</t>
  </si>
  <si>
    <t>-2115644605</t>
  </si>
  <si>
    <t>42</t>
  </si>
  <si>
    <t>979089212</t>
  </si>
  <si>
    <t>Poplatok za skladovanie - bitúmenové zmesi, uholný decht, dechtové výrobky (17 03 ), ostatné</t>
  </si>
  <si>
    <t>476294139</t>
  </si>
  <si>
    <t>43</t>
  </si>
  <si>
    <t>998223011</t>
  </si>
  <si>
    <t>Presun hmôt pre pozemné komunikácie s krytom dláždeným (822 2.3, 822 5.3) akejkoľvek dĺžky objektu</t>
  </si>
  <si>
    <t>-1648349007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</si>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</sst>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>
      <alignment vertical="center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4" fontId="21" fillId="6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167" fontId="31" fillId="4" borderId="25" xfId="0" applyNumberFormat="1" applyFont="1" applyFill="1" applyBorder="1" applyAlignment="1" applyProtection="1">
      <alignment vertical="center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36" fillId="2" borderId="0" xfId="1" applyFont="1" applyFill="1" applyAlignment="1" applyProtection="1">
      <alignment horizontal="center" vertical="center"/>
    </xf>
    <xf numFmtId="167" fontId="21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92D6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1BE5C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 activeCell="BE85" sqref="BE8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63" t="s">
        <v>0</v>
      </c>
      <c r="B1" s="164"/>
      <c r="C1" s="164"/>
      <c r="D1" s="165" t="s">
        <v>1</v>
      </c>
      <c r="E1" s="164"/>
      <c r="F1" s="164"/>
      <c r="G1" s="164"/>
      <c r="H1" s="164"/>
      <c r="I1" s="164"/>
      <c r="J1" s="164"/>
      <c r="K1" s="166" t="s">
        <v>318</v>
      </c>
      <c r="L1" s="166"/>
      <c r="M1" s="166"/>
      <c r="N1" s="166"/>
      <c r="O1" s="166"/>
      <c r="P1" s="166"/>
      <c r="Q1" s="166"/>
      <c r="R1" s="166"/>
      <c r="S1" s="166"/>
      <c r="T1" s="164"/>
      <c r="U1" s="164"/>
      <c r="V1" s="164"/>
      <c r="W1" s="166" t="s">
        <v>319</v>
      </c>
      <c r="X1" s="166"/>
      <c r="Y1" s="166"/>
      <c r="Z1" s="166"/>
      <c r="AA1" s="166"/>
      <c r="AB1" s="166"/>
      <c r="AC1" s="166"/>
      <c r="AD1" s="166"/>
      <c r="AE1" s="166"/>
      <c r="AF1" s="166"/>
      <c r="AG1" s="164"/>
      <c r="AH1" s="16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68" t="s">
        <v>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R2" s="202" t="s">
        <v>6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70" t="s">
        <v>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9"/>
      <c r="AS4" s="20" t="s">
        <v>10</v>
      </c>
      <c r="BE4" s="21" t="s">
        <v>11</v>
      </c>
      <c r="BS4" s="13" t="s">
        <v>7</v>
      </c>
    </row>
    <row r="5" spans="1:73" ht="14.45" customHeight="1" x14ac:dyDescent="0.3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75" t="s">
        <v>13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8"/>
      <c r="AQ5" s="19"/>
      <c r="BE5" s="172" t="s">
        <v>14</v>
      </c>
      <c r="BS5" s="13" t="s">
        <v>7</v>
      </c>
    </row>
    <row r="6" spans="1:73" ht="36.950000000000003" customHeight="1" x14ac:dyDescent="0.3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176" t="s">
        <v>16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8"/>
      <c r="AQ6" s="19"/>
      <c r="BE6" s="169"/>
      <c r="BS6" s="13" t="s">
        <v>7</v>
      </c>
    </row>
    <row r="7" spans="1:73" ht="14.45" customHeight="1" x14ac:dyDescent="0.3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3</v>
      </c>
      <c r="AO7" s="18"/>
      <c r="AP7" s="18"/>
      <c r="AQ7" s="19"/>
      <c r="BE7" s="169"/>
      <c r="BS7" s="13" t="s">
        <v>7</v>
      </c>
    </row>
    <row r="8" spans="1:73" ht="14.45" customHeight="1" x14ac:dyDescent="0.3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246">
        <v>43697</v>
      </c>
      <c r="AO8" s="18"/>
      <c r="AP8" s="18"/>
      <c r="AQ8" s="19"/>
      <c r="BE8" s="169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69"/>
      <c r="BS9" s="13" t="s">
        <v>7</v>
      </c>
    </row>
    <row r="10" spans="1:73" ht="14.45" customHeight="1" x14ac:dyDescent="0.3">
      <c r="B10" s="17"/>
      <c r="C10" s="18"/>
      <c r="D10" s="25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23</v>
      </c>
      <c r="AL10" s="18"/>
      <c r="AM10" s="18"/>
      <c r="AN10" s="23" t="s">
        <v>3</v>
      </c>
      <c r="AO10" s="18"/>
      <c r="AP10" s="18"/>
      <c r="AQ10" s="19"/>
      <c r="BE10" s="169"/>
      <c r="BS10" s="13" t="s">
        <v>7</v>
      </c>
    </row>
    <row r="11" spans="1:73" ht="18.399999999999999" customHeight="1" x14ac:dyDescent="0.3">
      <c r="B11" s="17"/>
      <c r="C11" s="18"/>
      <c r="D11" s="18"/>
      <c r="E11" s="23" t="s">
        <v>20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24</v>
      </c>
      <c r="AL11" s="18"/>
      <c r="AM11" s="18"/>
      <c r="AN11" s="23" t="s">
        <v>3</v>
      </c>
      <c r="AO11" s="18"/>
      <c r="AP11" s="18"/>
      <c r="AQ11" s="19"/>
      <c r="BE11" s="169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69"/>
      <c r="BS12" s="13" t="s">
        <v>7</v>
      </c>
    </row>
    <row r="13" spans="1:73" ht="14.45" customHeight="1" x14ac:dyDescent="0.3">
      <c r="B13" s="17"/>
      <c r="C13" s="18"/>
      <c r="D13" s="25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23</v>
      </c>
      <c r="AL13" s="18"/>
      <c r="AM13" s="18"/>
      <c r="AN13" s="26" t="s">
        <v>26</v>
      </c>
      <c r="AO13" s="18"/>
      <c r="AP13" s="18"/>
      <c r="AQ13" s="19"/>
      <c r="BE13" s="169"/>
      <c r="BS13" s="13" t="s">
        <v>7</v>
      </c>
    </row>
    <row r="14" spans="1:73" ht="15" x14ac:dyDescent="0.3">
      <c r="B14" s="17"/>
      <c r="C14" s="18"/>
      <c r="D14" s="18"/>
      <c r="E14" s="177" t="s">
        <v>26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5" t="s">
        <v>24</v>
      </c>
      <c r="AL14" s="18"/>
      <c r="AM14" s="18"/>
      <c r="AN14" s="26" t="s">
        <v>26</v>
      </c>
      <c r="AO14" s="18"/>
      <c r="AP14" s="18"/>
      <c r="AQ14" s="19"/>
      <c r="BE14" s="169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69"/>
      <c r="BS15" s="13" t="s">
        <v>4</v>
      </c>
    </row>
    <row r="16" spans="1:73" ht="14.45" customHeight="1" x14ac:dyDescent="0.3">
      <c r="B16" s="17"/>
      <c r="C16" s="18"/>
      <c r="D16" s="25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23</v>
      </c>
      <c r="AL16" s="18"/>
      <c r="AM16" s="18"/>
      <c r="AN16" s="23" t="s">
        <v>3</v>
      </c>
      <c r="AO16" s="18"/>
      <c r="AP16" s="18"/>
      <c r="AQ16" s="19"/>
      <c r="BE16" s="169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24</v>
      </c>
      <c r="AL17" s="18"/>
      <c r="AM17" s="18"/>
      <c r="AN17" s="23" t="s">
        <v>3</v>
      </c>
      <c r="AO17" s="18"/>
      <c r="AP17" s="18"/>
      <c r="AQ17" s="19"/>
      <c r="BE17" s="169"/>
      <c r="BS17" s="13" t="s">
        <v>28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69"/>
      <c r="BS18" s="13" t="s">
        <v>29</v>
      </c>
    </row>
    <row r="19" spans="2:71" ht="14.45" customHeight="1" x14ac:dyDescent="0.3">
      <c r="B19" s="17"/>
      <c r="C19" s="18"/>
      <c r="D19" s="25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23</v>
      </c>
      <c r="AL19" s="18"/>
      <c r="AM19" s="18"/>
      <c r="AN19" s="23" t="s">
        <v>3</v>
      </c>
      <c r="AO19" s="18"/>
      <c r="AP19" s="18"/>
      <c r="AQ19" s="19"/>
      <c r="BE19" s="169"/>
      <c r="BS19" s="13" t="s">
        <v>29</v>
      </c>
    </row>
    <row r="20" spans="2:71" ht="18.399999999999999" customHeight="1" x14ac:dyDescent="0.3">
      <c r="B20" s="17"/>
      <c r="C20" s="18"/>
      <c r="D20" s="18"/>
      <c r="E20" s="23" t="s">
        <v>20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24</v>
      </c>
      <c r="AL20" s="18"/>
      <c r="AM20" s="18"/>
      <c r="AN20" s="23" t="s">
        <v>3</v>
      </c>
      <c r="AO20" s="18"/>
      <c r="AP20" s="18"/>
      <c r="AQ20" s="19"/>
      <c r="BE20" s="16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69"/>
    </row>
    <row r="22" spans="2:71" ht="15" x14ac:dyDescent="0.3">
      <c r="B22" s="17"/>
      <c r="C22" s="18"/>
      <c r="D22" s="25" t="s">
        <v>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69"/>
    </row>
    <row r="23" spans="2:71" ht="22.5" customHeight="1" x14ac:dyDescent="0.3">
      <c r="B23" s="17"/>
      <c r="C23" s="18"/>
      <c r="D23" s="18"/>
      <c r="E23" s="178" t="s">
        <v>3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8"/>
      <c r="AP23" s="18"/>
      <c r="AQ23" s="19"/>
      <c r="BE23" s="16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69"/>
    </row>
    <row r="25" spans="2:71" ht="6.95" customHeight="1" x14ac:dyDescent="0.3">
      <c r="B25" s="17"/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8"/>
      <c r="AQ25" s="19"/>
      <c r="BE25" s="169"/>
    </row>
    <row r="26" spans="2:71" ht="14.45" customHeight="1" x14ac:dyDescent="0.3">
      <c r="B26" s="17"/>
      <c r="C26" s="18"/>
      <c r="D26" s="28" t="s">
        <v>32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9">
        <f>ROUND(AG87,2)</f>
        <v>0</v>
      </c>
      <c r="AL26" s="171"/>
      <c r="AM26" s="171"/>
      <c r="AN26" s="171"/>
      <c r="AO26" s="171"/>
      <c r="AP26" s="18"/>
      <c r="AQ26" s="19"/>
      <c r="BE26" s="169"/>
    </row>
    <row r="27" spans="2:71" ht="14.45" customHeight="1" x14ac:dyDescent="0.3">
      <c r="B27" s="17"/>
      <c r="C27" s="18"/>
      <c r="D27" s="28" t="s">
        <v>33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9">
        <f>ROUND(AG90,2)</f>
        <v>0</v>
      </c>
      <c r="AL27" s="171"/>
      <c r="AM27" s="171"/>
      <c r="AN27" s="171"/>
      <c r="AO27" s="171"/>
      <c r="AP27" s="18"/>
      <c r="AQ27" s="19"/>
      <c r="BE27" s="169"/>
    </row>
    <row r="28" spans="2:71" s="1" customFormat="1" ht="6.95" customHeigh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BE28" s="173"/>
    </row>
    <row r="29" spans="2:71" s="1" customFormat="1" ht="25.9" customHeight="1" x14ac:dyDescent="0.3">
      <c r="B29" s="29"/>
      <c r="C29" s="30"/>
      <c r="D29" s="32" t="s">
        <v>34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80">
        <f>ROUND(AK26+AK27,2)</f>
        <v>0</v>
      </c>
      <c r="AL29" s="181"/>
      <c r="AM29" s="181"/>
      <c r="AN29" s="181"/>
      <c r="AO29" s="181"/>
      <c r="AP29" s="30"/>
      <c r="AQ29" s="31"/>
      <c r="BE29" s="173"/>
    </row>
    <row r="30" spans="2:71" s="1" customFormat="1" ht="6.95" customHeight="1" x14ac:dyDescent="0.3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BE30" s="173"/>
    </row>
    <row r="31" spans="2:71" s="2" customFormat="1" ht="14.45" customHeight="1" x14ac:dyDescent="0.3">
      <c r="B31" s="34"/>
      <c r="C31" s="35"/>
      <c r="D31" s="36" t="s">
        <v>35</v>
      </c>
      <c r="E31" s="35"/>
      <c r="F31" s="36" t="s">
        <v>36</v>
      </c>
      <c r="G31" s="35"/>
      <c r="H31" s="35"/>
      <c r="I31" s="35"/>
      <c r="J31" s="35"/>
      <c r="K31" s="35"/>
      <c r="L31" s="182">
        <v>0.2</v>
      </c>
      <c r="M31" s="183"/>
      <c r="N31" s="183"/>
      <c r="O31" s="183"/>
      <c r="P31" s="35"/>
      <c r="Q31" s="35"/>
      <c r="R31" s="35"/>
      <c r="S31" s="35"/>
      <c r="T31" s="38" t="s">
        <v>37</v>
      </c>
      <c r="U31" s="35"/>
      <c r="V31" s="35"/>
      <c r="W31" s="184">
        <f>ROUND(AZ87+SUM(CD91:CD95),2)</f>
        <v>0</v>
      </c>
      <c r="X31" s="183"/>
      <c r="Y31" s="183"/>
      <c r="Z31" s="183"/>
      <c r="AA31" s="183"/>
      <c r="AB31" s="183"/>
      <c r="AC31" s="183"/>
      <c r="AD31" s="183"/>
      <c r="AE31" s="183"/>
      <c r="AF31" s="35"/>
      <c r="AG31" s="35"/>
      <c r="AH31" s="35"/>
      <c r="AI31" s="35"/>
      <c r="AJ31" s="35"/>
      <c r="AK31" s="184">
        <f>ROUND(AV87+SUM(BY91:BY95),2)</f>
        <v>0</v>
      </c>
      <c r="AL31" s="183"/>
      <c r="AM31" s="183"/>
      <c r="AN31" s="183"/>
      <c r="AO31" s="183"/>
      <c r="AP31" s="35"/>
      <c r="AQ31" s="39"/>
      <c r="BE31" s="174"/>
    </row>
    <row r="32" spans="2:71" s="2" customFormat="1" ht="14.45" customHeight="1" x14ac:dyDescent="0.3">
      <c r="B32" s="34"/>
      <c r="C32" s="35"/>
      <c r="D32" s="35"/>
      <c r="E32" s="35"/>
      <c r="F32" s="36" t="s">
        <v>38</v>
      </c>
      <c r="G32" s="35"/>
      <c r="H32" s="35"/>
      <c r="I32" s="35"/>
      <c r="J32" s="35"/>
      <c r="K32" s="35"/>
      <c r="L32" s="182">
        <v>0.2</v>
      </c>
      <c r="M32" s="183"/>
      <c r="N32" s="183"/>
      <c r="O32" s="183"/>
      <c r="P32" s="35"/>
      <c r="Q32" s="35"/>
      <c r="R32" s="35"/>
      <c r="S32" s="35"/>
      <c r="T32" s="38" t="s">
        <v>37</v>
      </c>
      <c r="U32" s="35"/>
      <c r="V32" s="35"/>
      <c r="W32" s="184">
        <f>ROUND(BA87+SUM(CE91:CE95),2)</f>
        <v>0</v>
      </c>
      <c r="X32" s="183"/>
      <c r="Y32" s="183"/>
      <c r="Z32" s="183"/>
      <c r="AA32" s="183"/>
      <c r="AB32" s="183"/>
      <c r="AC32" s="183"/>
      <c r="AD32" s="183"/>
      <c r="AE32" s="183"/>
      <c r="AF32" s="35"/>
      <c r="AG32" s="35"/>
      <c r="AH32" s="35"/>
      <c r="AI32" s="35"/>
      <c r="AJ32" s="35"/>
      <c r="AK32" s="184">
        <f>ROUND(AW87+SUM(BZ91:BZ95),2)</f>
        <v>0</v>
      </c>
      <c r="AL32" s="183"/>
      <c r="AM32" s="183"/>
      <c r="AN32" s="183"/>
      <c r="AO32" s="183"/>
      <c r="AP32" s="35"/>
      <c r="AQ32" s="39"/>
      <c r="BE32" s="174"/>
    </row>
    <row r="33" spans="2:57" s="2" customFormat="1" ht="14.45" hidden="1" customHeight="1" x14ac:dyDescent="0.3">
      <c r="B33" s="34"/>
      <c r="C33" s="35"/>
      <c r="D33" s="35"/>
      <c r="E33" s="35"/>
      <c r="F33" s="36" t="s">
        <v>39</v>
      </c>
      <c r="G33" s="35"/>
      <c r="H33" s="35"/>
      <c r="I33" s="35"/>
      <c r="J33" s="35"/>
      <c r="K33" s="35"/>
      <c r="L33" s="182">
        <v>0.2</v>
      </c>
      <c r="M33" s="183"/>
      <c r="N33" s="183"/>
      <c r="O33" s="183"/>
      <c r="P33" s="35"/>
      <c r="Q33" s="35"/>
      <c r="R33" s="35"/>
      <c r="S33" s="35"/>
      <c r="T33" s="38" t="s">
        <v>37</v>
      </c>
      <c r="U33" s="35"/>
      <c r="V33" s="35"/>
      <c r="W33" s="184">
        <f>ROUND(BB87+SUM(CF91:CF95),2)</f>
        <v>0</v>
      </c>
      <c r="X33" s="183"/>
      <c r="Y33" s="183"/>
      <c r="Z33" s="183"/>
      <c r="AA33" s="183"/>
      <c r="AB33" s="183"/>
      <c r="AC33" s="183"/>
      <c r="AD33" s="183"/>
      <c r="AE33" s="183"/>
      <c r="AF33" s="35"/>
      <c r="AG33" s="35"/>
      <c r="AH33" s="35"/>
      <c r="AI33" s="35"/>
      <c r="AJ33" s="35"/>
      <c r="AK33" s="184">
        <v>0</v>
      </c>
      <c r="AL33" s="183"/>
      <c r="AM33" s="183"/>
      <c r="AN33" s="183"/>
      <c r="AO33" s="183"/>
      <c r="AP33" s="35"/>
      <c r="AQ33" s="39"/>
      <c r="BE33" s="174"/>
    </row>
    <row r="34" spans="2:57" s="2" customFormat="1" ht="14.45" hidden="1" customHeight="1" x14ac:dyDescent="0.3">
      <c r="B34" s="34"/>
      <c r="C34" s="35"/>
      <c r="D34" s="35"/>
      <c r="E34" s="35"/>
      <c r="F34" s="36" t="s">
        <v>40</v>
      </c>
      <c r="G34" s="35"/>
      <c r="H34" s="35"/>
      <c r="I34" s="35"/>
      <c r="J34" s="35"/>
      <c r="K34" s="35"/>
      <c r="L34" s="182">
        <v>0.2</v>
      </c>
      <c r="M34" s="183"/>
      <c r="N34" s="183"/>
      <c r="O34" s="183"/>
      <c r="P34" s="35"/>
      <c r="Q34" s="35"/>
      <c r="R34" s="35"/>
      <c r="S34" s="35"/>
      <c r="T34" s="38" t="s">
        <v>37</v>
      </c>
      <c r="U34" s="35"/>
      <c r="V34" s="35"/>
      <c r="W34" s="184">
        <f>ROUND(BC87+SUM(CG91:CG95),2)</f>
        <v>0</v>
      </c>
      <c r="X34" s="183"/>
      <c r="Y34" s="183"/>
      <c r="Z34" s="183"/>
      <c r="AA34" s="183"/>
      <c r="AB34" s="183"/>
      <c r="AC34" s="183"/>
      <c r="AD34" s="183"/>
      <c r="AE34" s="183"/>
      <c r="AF34" s="35"/>
      <c r="AG34" s="35"/>
      <c r="AH34" s="35"/>
      <c r="AI34" s="35"/>
      <c r="AJ34" s="35"/>
      <c r="AK34" s="184">
        <v>0</v>
      </c>
      <c r="AL34" s="183"/>
      <c r="AM34" s="183"/>
      <c r="AN34" s="183"/>
      <c r="AO34" s="183"/>
      <c r="AP34" s="35"/>
      <c r="AQ34" s="39"/>
      <c r="BE34" s="174"/>
    </row>
    <row r="35" spans="2:57" s="2" customFormat="1" ht="14.45" hidden="1" customHeight="1" x14ac:dyDescent="0.3">
      <c r="B35" s="34"/>
      <c r="C35" s="35"/>
      <c r="D35" s="35"/>
      <c r="E35" s="35"/>
      <c r="F35" s="36" t="s">
        <v>41</v>
      </c>
      <c r="G35" s="35"/>
      <c r="H35" s="35"/>
      <c r="I35" s="35"/>
      <c r="J35" s="35"/>
      <c r="K35" s="35"/>
      <c r="L35" s="182">
        <v>0</v>
      </c>
      <c r="M35" s="183"/>
      <c r="N35" s="183"/>
      <c r="O35" s="183"/>
      <c r="P35" s="35"/>
      <c r="Q35" s="35"/>
      <c r="R35" s="35"/>
      <c r="S35" s="35"/>
      <c r="T35" s="38" t="s">
        <v>37</v>
      </c>
      <c r="U35" s="35"/>
      <c r="V35" s="35"/>
      <c r="W35" s="184">
        <f>ROUND(BD87+SUM(CH91:CH95),2)</f>
        <v>0</v>
      </c>
      <c r="X35" s="183"/>
      <c r="Y35" s="183"/>
      <c r="Z35" s="183"/>
      <c r="AA35" s="183"/>
      <c r="AB35" s="183"/>
      <c r="AC35" s="183"/>
      <c r="AD35" s="183"/>
      <c r="AE35" s="183"/>
      <c r="AF35" s="35"/>
      <c r="AG35" s="35"/>
      <c r="AH35" s="35"/>
      <c r="AI35" s="35"/>
      <c r="AJ35" s="35"/>
      <c r="AK35" s="184">
        <v>0</v>
      </c>
      <c r="AL35" s="183"/>
      <c r="AM35" s="183"/>
      <c r="AN35" s="183"/>
      <c r="AO35" s="183"/>
      <c r="AP35" s="35"/>
      <c r="AQ35" s="39"/>
    </row>
    <row r="36" spans="2:57" s="1" customFormat="1" ht="6.95" customHeight="1" x14ac:dyDescent="0.3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57" s="1" customFormat="1" ht="25.9" customHeight="1" x14ac:dyDescent="0.3">
      <c r="B37" s="29"/>
      <c r="C37" s="40"/>
      <c r="D37" s="41" t="s">
        <v>42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43</v>
      </c>
      <c r="U37" s="42"/>
      <c r="V37" s="42"/>
      <c r="W37" s="42"/>
      <c r="X37" s="209" t="s">
        <v>44</v>
      </c>
      <c r="Y37" s="186"/>
      <c r="Z37" s="186"/>
      <c r="AA37" s="186"/>
      <c r="AB37" s="186"/>
      <c r="AC37" s="42"/>
      <c r="AD37" s="42"/>
      <c r="AE37" s="42"/>
      <c r="AF37" s="42"/>
      <c r="AG37" s="42"/>
      <c r="AH37" s="42"/>
      <c r="AI37" s="42"/>
      <c r="AJ37" s="42"/>
      <c r="AK37" s="185">
        <f>SUM(AK29:AK35)</f>
        <v>0</v>
      </c>
      <c r="AL37" s="186"/>
      <c r="AM37" s="186"/>
      <c r="AN37" s="186"/>
      <c r="AO37" s="187"/>
      <c r="AP37" s="40"/>
      <c r="AQ37" s="31"/>
    </row>
    <row r="38" spans="2:57" s="1" customFormat="1" ht="14.45" customHeight="1" x14ac:dyDescent="0.3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57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29"/>
      <c r="C49" s="30"/>
      <c r="D49" s="44" t="s">
        <v>45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46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x14ac:dyDescent="0.3">
      <c r="B50" s="17"/>
      <c r="C50" s="18"/>
      <c r="D50" s="4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8"/>
      <c r="AA50" s="18"/>
      <c r="AB50" s="18"/>
      <c r="AC50" s="47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8"/>
      <c r="AP50" s="18"/>
      <c r="AQ50" s="19"/>
    </row>
    <row r="51" spans="2:43" x14ac:dyDescent="0.3">
      <c r="B51" s="17"/>
      <c r="C51" s="18"/>
      <c r="D51" s="4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8"/>
      <c r="AA51" s="18"/>
      <c r="AB51" s="18"/>
      <c r="AC51" s="47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8"/>
      <c r="AP51" s="18"/>
      <c r="AQ51" s="19"/>
    </row>
    <row r="52" spans="2:43" x14ac:dyDescent="0.3">
      <c r="B52" s="17"/>
      <c r="C52" s="18"/>
      <c r="D52" s="4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8"/>
      <c r="AA52" s="18"/>
      <c r="AB52" s="18"/>
      <c r="AC52" s="47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8"/>
      <c r="AP52" s="18"/>
      <c r="AQ52" s="19"/>
    </row>
    <row r="53" spans="2:43" x14ac:dyDescent="0.3">
      <c r="B53" s="17"/>
      <c r="C53" s="18"/>
      <c r="D53" s="4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8"/>
      <c r="AA53" s="18"/>
      <c r="AB53" s="18"/>
      <c r="AC53" s="47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8"/>
      <c r="AP53" s="18"/>
      <c r="AQ53" s="19"/>
    </row>
    <row r="54" spans="2:43" x14ac:dyDescent="0.3">
      <c r="B54" s="17"/>
      <c r="C54" s="18"/>
      <c r="D54" s="4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8"/>
      <c r="AA54" s="18"/>
      <c r="AB54" s="18"/>
      <c r="AC54" s="47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8"/>
      <c r="AP54" s="18"/>
      <c r="AQ54" s="19"/>
    </row>
    <row r="55" spans="2:43" x14ac:dyDescent="0.3">
      <c r="B55" s="17"/>
      <c r="C55" s="18"/>
      <c r="D55" s="4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8"/>
      <c r="AA55" s="18"/>
      <c r="AB55" s="18"/>
      <c r="AC55" s="47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8"/>
      <c r="AP55" s="18"/>
      <c r="AQ55" s="19"/>
    </row>
    <row r="56" spans="2:43" x14ac:dyDescent="0.3">
      <c r="B56" s="17"/>
      <c r="C56" s="18"/>
      <c r="D56" s="4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8"/>
      <c r="AA56" s="18"/>
      <c r="AB56" s="18"/>
      <c r="AC56" s="47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8"/>
      <c r="AP56" s="18"/>
      <c r="AQ56" s="19"/>
    </row>
    <row r="57" spans="2:43" x14ac:dyDescent="0.3">
      <c r="B57" s="17"/>
      <c r="C57" s="18"/>
      <c r="D57" s="4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8"/>
      <c r="AA57" s="18"/>
      <c r="AB57" s="18"/>
      <c r="AC57" s="47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8"/>
      <c r="AP57" s="18"/>
      <c r="AQ57" s="19"/>
    </row>
    <row r="58" spans="2:43" s="1" customFormat="1" ht="15" x14ac:dyDescent="0.3">
      <c r="B58" s="29"/>
      <c r="C58" s="30"/>
      <c r="D58" s="49" t="s">
        <v>47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48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47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48</v>
      </c>
      <c r="AN58" s="50"/>
      <c r="AO58" s="52"/>
      <c r="AP58" s="30"/>
      <c r="AQ58" s="31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29"/>
      <c r="C60" s="30"/>
      <c r="D60" s="44" t="s">
        <v>49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50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x14ac:dyDescent="0.3">
      <c r="B61" s="17"/>
      <c r="C61" s="18"/>
      <c r="D61" s="4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8"/>
      <c r="AA61" s="18"/>
      <c r="AB61" s="18"/>
      <c r="AC61" s="47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8"/>
      <c r="AP61" s="18"/>
      <c r="AQ61" s="19"/>
    </row>
    <row r="62" spans="2:43" x14ac:dyDescent="0.3">
      <c r="B62" s="17"/>
      <c r="C62" s="18"/>
      <c r="D62" s="4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8"/>
      <c r="AA62" s="18"/>
      <c r="AB62" s="18"/>
      <c r="AC62" s="47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8"/>
      <c r="AP62" s="18"/>
      <c r="AQ62" s="19"/>
    </row>
    <row r="63" spans="2:43" x14ac:dyDescent="0.3">
      <c r="B63" s="17"/>
      <c r="C63" s="18"/>
      <c r="D63" s="4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8"/>
      <c r="AA63" s="18"/>
      <c r="AB63" s="18"/>
      <c r="AC63" s="47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8"/>
      <c r="AP63" s="18"/>
      <c r="AQ63" s="19"/>
    </row>
    <row r="64" spans="2:43" x14ac:dyDescent="0.3">
      <c r="B64" s="17"/>
      <c r="C64" s="18"/>
      <c r="D64" s="4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8"/>
      <c r="AA64" s="18"/>
      <c r="AB64" s="18"/>
      <c r="AC64" s="47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8"/>
      <c r="AP64" s="18"/>
      <c r="AQ64" s="19"/>
    </row>
    <row r="65" spans="2:43" x14ac:dyDescent="0.3">
      <c r="B65" s="17"/>
      <c r="C65" s="18"/>
      <c r="D65" s="4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8"/>
      <c r="AA65" s="18"/>
      <c r="AB65" s="18"/>
      <c r="AC65" s="47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8"/>
      <c r="AP65" s="18"/>
      <c r="AQ65" s="19"/>
    </row>
    <row r="66" spans="2:43" x14ac:dyDescent="0.3">
      <c r="B66" s="17"/>
      <c r="C66" s="18"/>
      <c r="D66" s="4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8"/>
      <c r="AA66" s="18"/>
      <c r="AB66" s="18"/>
      <c r="AC66" s="47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8"/>
      <c r="AP66" s="18"/>
      <c r="AQ66" s="19"/>
    </row>
    <row r="67" spans="2:43" x14ac:dyDescent="0.3">
      <c r="B67" s="17"/>
      <c r="C67" s="18"/>
      <c r="D67" s="4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8"/>
      <c r="AA67" s="18"/>
      <c r="AB67" s="18"/>
      <c r="AC67" s="47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8"/>
      <c r="AP67" s="18"/>
      <c r="AQ67" s="19"/>
    </row>
    <row r="68" spans="2:43" x14ac:dyDescent="0.3">
      <c r="B68" s="17"/>
      <c r="C68" s="18"/>
      <c r="D68" s="4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8"/>
      <c r="AA68" s="18"/>
      <c r="AB68" s="18"/>
      <c r="AC68" s="47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8"/>
      <c r="AP68" s="18"/>
      <c r="AQ68" s="19"/>
    </row>
    <row r="69" spans="2:43" s="1" customFormat="1" ht="15" x14ac:dyDescent="0.3">
      <c r="B69" s="29"/>
      <c r="C69" s="30"/>
      <c r="D69" s="49" t="s">
        <v>47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48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47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48</v>
      </c>
      <c r="AN69" s="50"/>
      <c r="AO69" s="52"/>
      <c r="AP69" s="30"/>
      <c r="AQ69" s="31"/>
    </row>
    <row r="70" spans="2:43" s="1" customFormat="1" ht="6.95" customHeight="1" x14ac:dyDescent="0.3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5" customHeight="1" x14ac:dyDescent="0.3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 x14ac:dyDescent="0.3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0000000000003" customHeight="1" x14ac:dyDescent="0.3">
      <c r="B76" s="29"/>
      <c r="C76" s="170" t="s">
        <v>51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1"/>
    </row>
    <row r="77" spans="2:43" s="3" customFormat="1" ht="14.45" customHeight="1" x14ac:dyDescent="0.3">
      <c r="B77" s="59"/>
      <c r="C77" s="25" t="s">
        <v>12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M392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950000000000003" customHeight="1" x14ac:dyDescent="0.3">
      <c r="B78" s="62"/>
      <c r="C78" s="63" t="s">
        <v>15</v>
      </c>
      <c r="D78" s="64"/>
      <c r="E78" s="64"/>
      <c r="F78" s="64"/>
      <c r="G78" s="64"/>
      <c r="H78" s="64"/>
      <c r="I78" s="64"/>
      <c r="J78" s="64"/>
      <c r="K78" s="64"/>
      <c r="L78" s="203" t="str">
        <f>K6</f>
        <v>Vodozádržné opatrenie v intraviláne obci Kozárovce</v>
      </c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64"/>
      <c r="AQ78" s="65"/>
    </row>
    <row r="79" spans="2:43" s="1" customFormat="1" ht="6.95" customHeight="1" x14ac:dyDescent="0.3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 x14ac:dyDescent="0.3">
      <c r="B80" s="29"/>
      <c r="C80" s="25" t="s">
        <v>19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 xml:space="preserve">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5" t="s">
        <v>21</v>
      </c>
      <c r="AJ80" s="30"/>
      <c r="AK80" s="30"/>
      <c r="AL80" s="30"/>
      <c r="AM80" s="67">
        <f>IF(AN8= "","",AN8)</f>
        <v>43697</v>
      </c>
      <c r="AN80" s="30"/>
      <c r="AO80" s="30"/>
      <c r="AP80" s="30"/>
      <c r="AQ80" s="31"/>
    </row>
    <row r="81" spans="1:89" s="1" customFormat="1" ht="6.95" customHeight="1" x14ac:dyDescent="0.3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1:89" s="1" customFormat="1" ht="15" x14ac:dyDescent="0.3">
      <c r="B82" s="29"/>
      <c r="C82" s="25" t="s">
        <v>22</v>
      </c>
      <c r="D82" s="30"/>
      <c r="E82" s="30"/>
      <c r="F82" s="30"/>
      <c r="G82" s="30"/>
      <c r="H82" s="30"/>
      <c r="I82" s="30"/>
      <c r="J82" s="30"/>
      <c r="K82" s="30"/>
      <c r="L82" s="60" t="str">
        <f>IF(E11= "","",E11)</f>
        <v xml:space="preserve"> 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5" t="s">
        <v>27</v>
      </c>
      <c r="AJ82" s="30"/>
      <c r="AK82" s="30"/>
      <c r="AL82" s="30"/>
      <c r="AM82" s="205" t="str">
        <f>IF(E17="","",E17)</f>
        <v xml:space="preserve"> </v>
      </c>
      <c r="AN82" s="189"/>
      <c r="AO82" s="189"/>
      <c r="AP82" s="189"/>
      <c r="AQ82" s="31"/>
      <c r="AS82" s="206" t="s">
        <v>52</v>
      </c>
      <c r="AT82" s="207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1:89" s="1" customFormat="1" ht="15" x14ac:dyDescent="0.3">
      <c r="B83" s="29"/>
      <c r="C83" s="25" t="s">
        <v>25</v>
      </c>
      <c r="D83" s="30"/>
      <c r="E83" s="30"/>
      <c r="F83" s="30"/>
      <c r="G83" s="30"/>
      <c r="H83" s="30"/>
      <c r="I83" s="30"/>
      <c r="J83" s="30"/>
      <c r="K83" s="30"/>
      <c r="L83" s="60" t="str">
        <f>IF(E14= "Vyplň údaj","",E14)</f>
        <v/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5" t="s">
        <v>30</v>
      </c>
      <c r="AJ83" s="30"/>
      <c r="AK83" s="30"/>
      <c r="AL83" s="30"/>
      <c r="AM83" s="205" t="str">
        <f>IF(E20="","",E20)</f>
        <v xml:space="preserve"> </v>
      </c>
      <c r="AN83" s="189"/>
      <c r="AO83" s="189"/>
      <c r="AP83" s="189"/>
      <c r="AQ83" s="31"/>
      <c r="AS83" s="208"/>
      <c r="AT83" s="189"/>
      <c r="AU83" s="30"/>
      <c r="AV83" s="30"/>
      <c r="AW83" s="30"/>
      <c r="AX83" s="30"/>
      <c r="AY83" s="30"/>
      <c r="AZ83" s="30"/>
      <c r="BA83" s="30"/>
      <c r="BB83" s="30"/>
      <c r="BC83" s="30"/>
      <c r="BD83" s="68"/>
    </row>
    <row r="84" spans="1:89" s="1" customFormat="1" ht="10.9" customHeight="1" x14ac:dyDescent="0.3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208"/>
      <c r="AT84" s="189"/>
      <c r="AU84" s="30"/>
      <c r="AV84" s="30"/>
      <c r="AW84" s="30"/>
      <c r="AX84" s="30"/>
      <c r="AY84" s="30"/>
      <c r="AZ84" s="30"/>
      <c r="BA84" s="30"/>
      <c r="BB84" s="30"/>
      <c r="BC84" s="30"/>
      <c r="BD84" s="68"/>
    </row>
    <row r="85" spans="1:89" s="1" customFormat="1" ht="29.25" customHeight="1" x14ac:dyDescent="0.3">
      <c r="B85" s="29"/>
      <c r="C85" s="192" t="s">
        <v>53</v>
      </c>
      <c r="D85" s="193"/>
      <c r="E85" s="193"/>
      <c r="F85" s="193"/>
      <c r="G85" s="193"/>
      <c r="H85" s="69"/>
      <c r="I85" s="194" t="s">
        <v>54</v>
      </c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4" t="s">
        <v>55</v>
      </c>
      <c r="AH85" s="193"/>
      <c r="AI85" s="193"/>
      <c r="AJ85" s="193"/>
      <c r="AK85" s="193"/>
      <c r="AL85" s="193"/>
      <c r="AM85" s="193"/>
      <c r="AN85" s="194" t="s">
        <v>56</v>
      </c>
      <c r="AO85" s="193"/>
      <c r="AP85" s="195"/>
      <c r="AQ85" s="31"/>
      <c r="AS85" s="70" t="s">
        <v>57</v>
      </c>
      <c r="AT85" s="71" t="s">
        <v>58</v>
      </c>
      <c r="AU85" s="71" t="s">
        <v>59</v>
      </c>
      <c r="AV85" s="71" t="s">
        <v>60</v>
      </c>
      <c r="AW85" s="71" t="s">
        <v>61</v>
      </c>
      <c r="AX85" s="71" t="s">
        <v>62</v>
      </c>
      <c r="AY85" s="71" t="s">
        <v>63</v>
      </c>
      <c r="AZ85" s="71" t="s">
        <v>64</v>
      </c>
      <c r="BA85" s="71" t="s">
        <v>65</v>
      </c>
      <c r="BB85" s="71" t="s">
        <v>66</v>
      </c>
      <c r="BC85" s="71" t="s">
        <v>67</v>
      </c>
      <c r="BD85" s="72" t="s">
        <v>68</v>
      </c>
    </row>
    <row r="86" spans="1:89" s="1" customFormat="1" ht="10.9" customHeight="1" x14ac:dyDescent="0.3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3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1:89" s="4" customFormat="1" ht="32.450000000000003" customHeight="1" x14ac:dyDescent="0.3">
      <c r="B87" s="62"/>
      <c r="C87" s="74" t="s">
        <v>69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99">
        <f>ROUND(AG88,2)</f>
        <v>0</v>
      </c>
      <c r="AH87" s="199"/>
      <c r="AI87" s="199"/>
      <c r="AJ87" s="199"/>
      <c r="AK87" s="199"/>
      <c r="AL87" s="199"/>
      <c r="AM87" s="199"/>
      <c r="AN87" s="200">
        <f>SUM(AG87,AT87)</f>
        <v>0</v>
      </c>
      <c r="AO87" s="200"/>
      <c r="AP87" s="200"/>
      <c r="AQ87" s="65"/>
      <c r="AS87" s="76">
        <f>ROUND(AS88,2)</f>
        <v>0</v>
      </c>
      <c r="AT87" s="77">
        <f>ROUND(SUM(AV87:AW87),2)</f>
        <v>0</v>
      </c>
      <c r="AU87" s="78">
        <f>ROUND(AU88,5)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ROUND(AZ88,2)</f>
        <v>0</v>
      </c>
      <c r="BA87" s="77">
        <f>ROUND(BA88,2)</f>
        <v>0</v>
      </c>
      <c r="BB87" s="77">
        <f>ROUND(BB88,2)</f>
        <v>0</v>
      </c>
      <c r="BC87" s="77">
        <f>ROUND(BC88,2)</f>
        <v>0</v>
      </c>
      <c r="BD87" s="79">
        <f>ROUND(BD88,2)</f>
        <v>0</v>
      </c>
      <c r="BS87" s="80" t="s">
        <v>70</v>
      </c>
      <c r="BT87" s="80" t="s">
        <v>71</v>
      </c>
      <c r="BV87" s="80" t="s">
        <v>72</v>
      </c>
      <c r="BW87" s="80" t="s">
        <v>73</v>
      </c>
      <c r="BX87" s="80" t="s">
        <v>74</v>
      </c>
    </row>
    <row r="88" spans="1:89" s="5" customFormat="1" ht="37.5" customHeight="1" x14ac:dyDescent="0.3">
      <c r="A88" s="162" t="s">
        <v>320</v>
      </c>
      <c r="B88" s="81"/>
      <c r="C88" s="82"/>
      <c r="D88" s="198" t="s">
        <v>13</v>
      </c>
      <c r="E88" s="197"/>
      <c r="F88" s="197"/>
      <c r="G88" s="197"/>
      <c r="H88" s="197"/>
      <c r="I88" s="83"/>
      <c r="J88" s="198" t="s">
        <v>16</v>
      </c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6">
        <f>'M392 - Vodozádržné opatre...'!M29</f>
        <v>0</v>
      </c>
      <c r="AH88" s="197"/>
      <c r="AI88" s="197"/>
      <c r="AJ88" s="197"/>
      <c r="AK88" s="197"/>
      <c r="AL88" s="197"/>
      <c r="AM88" s="197"/>
      <c r="AN88" s="196">
        <f>SUM(AG88,AT88)</f>
        <v>0</v>
      </c>
      <c r="AO88" s="197"/>
      <c r="AP88" s="197"/>
      <c r="AQ88" s="84"/>
      <c r="AS88" s="85">
        <f>'M392 - Vodozádržné opatre...'!M27</f>
        <v>0</v>
      </c>
      <c r="AT88" s="86">
        <f>ROUND(SUM(AV88:AW88),2)</f>
        <v>0</v>
      </c>
      <c r="AU88" s="87">
        <f>'M392 - Vodozádržné opatre...'!W120</f>
        <v>0</v>
      </c>
      <c r="AV88" s="86">
        <f>'M392 - Vodozádržné opatre...'!M31</f>
        <v>0</v>
      </c>
      <c r="AW88" s="86">
        <f>'M392 - Vodozádržné opatre...'!M32</f>
        <v>0</v>
      </c>
      <c r="AX88" s="86">
        <f>'M392 - Vodozádržné opatre...'!M33</f>
        <v>0</v>
      </c>
      <c r="AY88" s="86">
        <f>'M392 - Vodozádržné opatre...'!M34</f>
        <v>0</v>
      </c>
      <c r="AZ88" s="86">
        <f>'M392 - Vodozádržné opatre...'!H31</f>
        <v>0</v>
      </c>
      <c r="BA88" s="86">
        <f>'M392 - Vodozádržné opatre...'!H32</f>
        <v>0</v>
      </c>
      <c r="BB88" s="86">
        <f>'M392 - Vodozádržné opatre...'!H33</f>
        <v>0</v>
      </c>
      <c r="BC88" s="86">
        <f>'M392 - Vodozádržné opatre...'!H34</f>
        <v>0</v>
      </c>
      <c r="BD88" s="88">
        <f>'M392 - Vodozádržné opatre...'!H35</f>
        <v>0</v>
      </c>
      <c r="BT88" s="89" t="s">
        <v>75</v>
      </c>
      <c r="BU88" s="89" t="s">
        <v>76</v>
      </c>
      <c r="BV88" s="89" t="s">
        <v>72</v>
      </c>
      <c r="BW88" s="89" t="s">
        <v>73</v>
      </c>
      <c r="BX88" s="89" t="s">
        <v>74</v>
      </c>
    </row>
    <row r="89" spans="1:89" x14ac:dyDescent="0.3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1:89" s="1" customFormat="1" ht="30" customHeight="1" x14ac:dyDescent="0.3">
      <c r="B90" s="29"/>
      <c r="C90" s="74" t="s">
        <v>77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200">
        <f>ROUND(SUM(AG91:AG94),2)</f>
        <v>0</v>
      </c>
      <c r="AH90" s="189"/>
      <c r="AI90" s="189"/>
      <c r="AJ90" s="189"/>
      <c r="AK90" s="189"/>
      <c r="AL90" s="189"/>
      <c r="AM90" s="189"/>
      <c r="AN90" s="200">
        <f>ROUND(SUM(AN91:AN94),2)</f>
        <v>0</v>
      </c>
      <c r="AO90" s="189"/>
      <c r="AP90" s="189"/>
      <c r="AQ90" s="31"/>
      <c r="AS90" s="70" t="s">
        <v>78</v>
      </c>
      <c r="AT90" s="71" t="s">
        <v>79</v>
      </c>
      <c r="AU90" s="71" t="s">
        <v>35</v>
      </c>
      <c r="AV90" s="72" t="s">
        <v>58</v>
      </c>
    </row>
    <row r="91" spans="1:89" s="1" customFormat="1" ht="19.899999999999999" customHeight="1" x14ac:dyDescent="0.3">
      <c r="B91" s="29"/>
      <c r="C91" s="30"/>
      <c r="D91" s="90" t="s">
        <v>80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90">
        <f>ROUND(AG87*AS91,2)</f>
        <v>0</v>
      </c>
      <c r="AH91" s="189"/>
      <c r="AI91" s="189"/>
      <c r="AJ91" s="189"/>
      <c r="AK91" s="189"/>
      <c r="AL91" s="189"/>
      <c r="AM91" s="189"/>
      <c r="AN91" s="191">
        <f>ROUND(AG91+AV91,2)</f>
        <v>0</v>
      </c>
      <c r="AO91" s="189"/>
      <c r="AP91" s="189"/>
      <c r="AQ91" s="31"/>
      <c r="AS91" s="91">
        <v>0</v>
      </c>
      <c r="AT91" s="92" t="s">
        <v>81</v>
      </c>
      <c r="AU91" s="92" t="s">
        <v>36</v>
      </c>
      <c r="AV91" s="93">
        <f>ROUND(IF(AU91="základná",AG91*L31,IF(AU91="znížená",AG91*L32,0)),2)</f>
        <v>0</v>
      </c>
      <c r="BV91" s="13" t="s">
        <v>82</v>
      </c>
      <c r="BY91" s="94">
        <f>IF(AU91="základná",AV91,0)</f>
        <v>0</v>
      </c>
      <c r="BZ91" s="94">
        <f>IF(AU91="znížená",AV91,0)</f>
        <v>0</v>
      </c>
      <c r="CA91" s="94">
        <v>0</v>
      </c>
      <c r="CB91" s="94">
        <v>0</v>
      </c>
      <c r="CC91" s="94">
        <v>0</v>
      </c>
      <c r="CD91" s="94">
        <f>IF(AU91="základná",AG91,0)</f>
        <v>0</v>
      </c>
      <c r="CE91" s="94">
        <f>IF(AU91="znížená",AG91,0)</f>
        <v>0</v>
      </c>
      <c r="CF91" s="94">
        <f>IF(AU91="zákl. prenesená",AG91,0)</f>
        <v>0</v>
      </c>
      <c r="CG91" s="94">
        <f>IF(AU91="zníž. prenesená",AG91,0)</f>
        <v>0</v>
      </c>
      <c r="CH91" s="94">
        <f>IF(AU91="nulová",AG91,0)</f>
        <v>0</v>
      </c>
      <c r="CI91" s="13">
        <f>IF(AU91="základná",1,IF(AU91="znížená",2,IF(AU91="zákl. prenesená",4,IF(AU91="zníž. prenesená",5,3))))</f>
        <v>1</v>
      </c>
      <c r="CJ91" s="13">
        <f>IF(AT91="stavebná časť",1,IF(8891="investičná časť",2,3))</f>
        <v>1</v>
      </c>
      <c r="CK91" s="13" t="str">
        <f>IF(D91="Vyplň vlastné","","x")</f>
        <v>x</v>
      </c>
    </row>
    <row r="92" spans="1:89" s="1" customFormat="1" ht="19.899999999999999" customHeight="1" x14ac:dyDescent="0.3">
      <c r="B92" s="29"/>
      <c r="C92" s="30"/>
      <c r="D92" s="188" t="s">
        <v>83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30"/>
      <c r="AD92" s="30"/>
      <c r="AE92" s="30"/>
      <c r="AF92" s="30"/>
      <c r="AG92" s="190">
        <f>AG87*AS92</f>
        <v>0</v>
      </c>
      <c r="AH92" s="189"/>
      <c r="AI92" s="189"/>
      <c r="AJ92" s="189"/>
      <c r="AK92" s="189"/>
      <c r="AL92" s="189"/>
      <c r="AM92" s="189"/>
      <c r="AN92" s="191">
        <f>AG92+AV92</f>
        <v>0</v>
      </c>
      <c r="AO92" s="189"/>
      <c r="AP92" s="189"/>
      <c r="AQ92" s="31"/>
      <c r="AS92" s="95">
        <v>0</v>
      </c>
      <c r="AT92" s="96" t="s">
        <v>81</v>
      </c>
      <c r="AU92" s="96" t="s">
        <v>36</v>
      </c>
      <c r="AV92" s="97">
        <f>ROUND(IF(AU92="nulová",0,IF(OR(AU92="základná",AU92="zákl. prenesená"),AG92*L31,AG92*L32)),2)</f>
        <v>0</v>
      </c>
      <c r="BV92" s="13" t="s">
        <v>84</v>
      </c>
      <c r="BY92" s="94">
        <f>IF(AU92="základná",AV92,0)</f>
        <v>0</v>
      </c>
      <c r="BZ92" s="94">
        <f>IF(AU92="znížená",AV92,0)</f>
        <v>0</v>
      </c>
      <c r="CA92" s="94">
        <f>IF(AU92="zákl. prenesená",AV92,0)</f>
        <v>0</v>
      </c>
      <c r="CB92" s="94">
        <f>IF(AU92="zníž. prenesená",AV92,0)</f>
        <v>0</v>
      </c>
      <c r="CC92" s="94">
        <f>IF(AU92="nulová",AV92,0)</f>
        <v>0</v>
      </c>
      <c r="CD92" s="94">
        <f>IF(AU92="základná",AG92,0)</f>
        <v>0</v>
      </c>
      <c r="CE92" s="94">
        <f>IF(AU92="znížená",AG92,0)</f>
        <v>0</v>
      </c>
      <c r="CF92" s="94">
        <f>IF(AU92="zákl. prenesená",AG92,0)</f>
        <v>0</v>
      </c>
      <c r="CG92" s="94">
        <f>IF(AU92="zníž. prenesená",AG92,0)</f>
        <v>0</v>
      </c>
      <c r="CH92" s="94">
        <f>IF(AU92="nulová",AG92,0)</f>
        <v>0</v>
      </c>
      <c r="CI92" s="13">
        <f>IF(AU92="základná",1,IF(AU92="znížená",2,IF(AU92="zákl. prenesená",4,IF(AU92="zníž. prenesená",5,3))))</f>
        <v>1</v>
      </c>
      <c r="CJ92" s="13">
        <f>IF(AT92="stavebná časť",1,IF(8892="investičná časť",2,3))</f>
        <v>1</v>
      </c>
      <c r="CK92" s="13" t="str">
        <f>IF(D92="Vyplň vlastné","","x")</f>
        <v/>
      </c>
    </row>
    <row r="93" spans="1:89" s="1" customFormat="1" ht="19.899999999999999" customHeight="1" x14ac:dyDescent="0.3">
      <c r="B93" s="29"/>
      <c r="C93" s="30"/>
      <c r="D93" s="188" t="s">
        <v>83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30"/>
      <c r="AD93" s="30"/>
      <c r="AE93" s="30"/>
      <c r="AF93" s="30"/>
      <c r="AG93" s="190">
        <f>AG87*AS93</f>
        <v>0</v>
      </c>
      <c r="AH93" s="189"/>
      <c r="AI93" s="189"/>
      <c r="AJ93" s="189"/>
      <c r="AK93" s="189"/>
      <c r="AL93" s="189"/>
      <c r="AM93" s="189"/>
      <c r="AN93" s="191">
        <f>AG93+AV93</f>
        <v>0</v>
      </c>
      <c r="AO93" s="189"/>
      <c r="AP93" s="189"/>
      <c r="AQ93" s="31"/>
      <c r="AS93" s="95">
        <v>0</v>
      </c>
      <c r="AT93" s="96" t="s">
        <v>81</v>
      </c>
      <c r="AU93" s="96" t="s">
        <v>36</v>
      </c>
      <c r="AV93" s="97">
        <f>ROUND(IF(AU93="nulová",0,IF(OR(AU93="základná",AU93="zákl. prenesená"),AG93*L31,AG93*L32)),2)</f>
        <v>0</v>
      </c>
      <c r="BV93" s="13" t="s">
        <v>84</v>
      </c>
      <c r="BY93" s="94">
        <f>IF(AU93="základná",AV93,0)</f>
        <v>0</v>
      </c>
      <c r="BZ93" s="94">
        <f>IF(AU93="znížená",AV93,0)</f>
        <v>0</v>
      </c>
      <c r="CA93" s="94">
        <f>IF(AU93="zákl. prenesená",AV93,0)</f>
        <v>0</v>
      </c>
      <c r="CB93" s="94">
        <f>IF(AU93="zníž. prenesená",AV93,0)</f>
        <v>0</v>
      </c>
      <c r="CC93" s="94">
        <f>IF(AU93="nulová",AV93,0)</f>
        <v>0</v>
      </c>
      <c r="CD93" s="94">
        <f>IF(AU93="základná",AG93,0)</f>
        <v>0</v>
      </c>
      <c r="CE93" s="94">
        <f>IF(AU93="znížená",AG93,0)</f>
        <v>0</v>
      </c>
      <c r="CF93" s="94">
        <f>IF(AU93="zákl. prenesená",AG93,0)</f>
        <v>0</v>
      </c>
      <c r="CG93" s="94">
        <f>IF(AU93="zníž. prenesená",AG93,0)</f>
        <v>0</v>
      </c>
      <c r="CH93" s="94">
        <f>IF(AU93="nulová",AG93,0)</f>
        <v>0</v>
      </c>
      <c r="CI93" s="13">
        <f>IF(AU93="základná",1,IF(AU93="znížená",2,IF(AU93="zákl. prenesená",4,IF(AU93="zníž. prenesená",5,3))))</f>
        <v>1</v>
      </c>
      <c r="CJ93" s="13">
        <f>IF(AT93="stavebná časť",1,IF(8893="investičná časť",2,3))</f>
        <v>1</v>
      </c>
      <c r="CK93" s="13" t="str">
        <f>IF(D93="Vyplň vlastné","","x")</f>
        <v/>
      </c>
    </row>
    <row r="94" spans="1:89" s="1" customFormat="1" ht="19.899999999999999" customHeight="1" x14ac:dyDescent="0.3">
      <c r="B94" s="29"/>
      <c r="C94" s="30"/>
      <c r="D94" s="188" t="s">
        <v>83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30"/>
      <c r="AD94" s="30"/>
      <c r="AE94" s="30"/>
      <c r="AF94" s="30"/>
      <c r="AG94" s="190">
        <f>AG87*AS94</f>
        <v>0</v>
      </c>
      <c r="AH94" s="189"/>
      <c r="AI94" s="189"/>
      <c r="AJ94" s="189"/>
      <c r="AK94" s="189"/>
      <c r="AL94" s="189"/>
      <c r="AM94" s="189"/>
      <c r="AN94" s="191">
        <f>AG94+AV94</f>
        <v>0</v>
      </c>
      <c r="AO94" s="189"/>
      <c r="AP94" s="189"/>
      <c r="AQ94" s="31"/>
      <c r="AS94" s="98">
        <v>0</v>
      </c>
      <c r="AT94" s="99" t="s">
        <v>81</v>
      </c>
      <c r="AU94" s="99" t="s">
        <v>36</v>
      </c>
      <c r="AV94" s="100">
        <f>ROUND(IF(AU94="nulová",0,IF(OR(AU94="základná",AU94="zákl. prenesená"),AG94*L31,AG94*L32)),2)</f>
        <v>0</v>
      </c>
      <c r="BV94" s="13" t="s">
        <v>84</v>
      </c>
      <c r="BY94" s="94">
        <f>IF(AU94="základná",AV94,0)</f>
        <v>0</v>
      </c>
      <c r="BZ94" s="94">
        <f>IF(AU94="znížená",AV94,0)</f>
        <v>0</v>
      </c>
      <c r="CA94" s="94">
        <f>IF(AU94="zákl. prenesená",AV94,0)</f>
        <v>0</v>
      </c>
      <c r="CB94" s="94">
        <f>IF(AU94="zníž. prenesená",AV94,0)</f>
        <v>0</v>
      </c>
      <c r="CC94" s="94">
        <f>IF(AU94="nulová",AV94,0)</f>
        <v>0</v>
      </c>
      <c r="CD94" s="94">
        <f>IF(AU94="základná",AG94,0)</f>
        <v>0</v>
      </c>
      <c r="CE94" s="94">
        <f>IF(AU94="znížená",AG94,0)</f>
        <v>0</v>
      </c>
      <c r="CF94" s="94">
        <f>IF(AU94="zákl. prenesená",AG94,0)</f>
        <v>0</v>
      </c>
      <c r="CG94" s="94">
        <f>IF(AU94="zníž. prenesená",AG94,0)</f>
        <v>0</v>
      </c>
      <c r="CH94" s="94">
        <f>IF(AU94="nulová",AG94,0)</f>
        <v>0</v>
      </c>
      <c r="CI94" s="13">
        <f>IF(AU94="základná",1,IF(AU94="znížená",2,IF(AU94="zákl. prenesená",4,IF(AU94="zníž. prenesená",5,3))))</f>
        <v>1</v>
      </c>
      <c r="CJ94" s="13">
        <f>IF(AT94="stavebná časť",1,IF(8894="investičná časť",2,3))</f>
        <v>1</v>
      </c>
      <c r="CK94" s="13" t="str">
        <f>IF(D94="Vyplň vlastné","","x")</f>
        <v/>
      </c>
    </row>
    <row r="95" spans="1:89" s="1" customFormat="1" ht="10.9" customHeight="1" x14ac:dyDescent="0.3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1"/>
    </row>
    <row r="96" spans="1:89" s="1" customFormat="1" ht="30" customHeight="1" x14ac:dyDescent="0.3">
      <c r="B96" s="29"/>
      <c r="C96" s="101" t="s">
        <v>85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201">
        <f>ROUND(AG87+AG90,2)</f>
        <v>0</v>
      </c>
      <c r="AH96" s="201"/>
      <c r="AI96" s="201"/>
      <c r="AJ96" s="201"/>
      <c r="AK96" s="201"/>
      <c r="AL96" s="201"/>
      <c r="AM96" s="201"/>
      <c r="AN96" s="201">
        <f>AN87+AN90</f>
        <v>0</v>
      </c>
      <c r="AO96" s="201"/>
      <c r="AP96" s="201"/>
      <c r="AQ96" s="31"/>
    </row>
    <row r="97" spans="2:43" s="1" customFormat="1" ht="6.95" customHeight="1" x14ac:dyDescent="0.3"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5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M392 - Vodozádržné opatre...'!C2" tooltip="M392 - Vodozádržné opatre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>
      <pane ySplit="1" topLeftCell="A16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7"/>
      <c r="B1" s="164"/>
      <c r="C1" s="164"/>
      <c r="D1" s="165" t="s">
        <v>1</v>
      </c>
      <c r="E1" s="164"/>
      <c r="F1" s="166" t="s">
        <v>321</v>
      </c>
      <c r="G1" s="166"/>
      <c r="H1" s="237" t="s">
        <v>322</v>
      </c>
      <c r="I1" s="237"/>
      <c r="J1" s="237"/>
      <c r="K1" s="237"/>
      <c r="L1" s="166" t="s">
        <v>323</v>
      </c>
      <c r="M1" s="164"/>
      <c r="N1" s="164"/>
      <c r="O1" s="165" t="s">
        <v>86</v>
      </c>
      <c r="P1" s="164"/>
      <c r="Q1" s="164"/>
      <c r="R1" s="164"/>
      <c r="S1" s="166" t="s">
        <v>324</v>
      </c>
      <c r="T1" s="166"/>
      <c r="U1" s="167"/>
      <c r="V1" s="16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68" t="s">
        <v>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202" t="s">
        <v>6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T2" s="13" t="s">
        <v>73</v>
      </c>
      <c r="AZ2" s="103" t="s">
        <v>87</v>
      </c>
      <c r="BA2" s="103" t="s">
        <v>87</v>
      </c>
      <c r="BB2" s="103" t="s">
        <v>88</v>
      </c>
      <c r="BC2" s="103" t="s">
        <v>89</v>
      </c>
      <c r="BD2" s="103" t="s">
        <v>90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71</v>
      </c>
      <c r="AZ3" s="103" t="s">
        <v>91</v>
      </c>
      <c r="BA3" s="103" t="s">
        <v>92</v>
      </c>
      <c r="BB3" s="103" t="s">
        <v>93</v>
      </c>
      <c r="BC3" s="103" t="s">
        <v>94</v>
      </c>
      <c r="BD3" s="103" t="s">
        <v>90</v>
      </c>
    </row>
    <row r="4" spans="1:66" ht="36.950000000000003" customHeight="1" x14ac:dyDescent="0.3">
      <c r="B4" s="17"/>
      <c r="C4" s="170" t="s">
        <v>95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9"/>
      <c r="T4" s="20" t="s">
        <v>10</v>
      </c>
      <c r="AT4" s="13" t="s">
        <v>4</v>
      </c>
      <c r="AZ4" s="103" t="s">
        <v>96</v>
      </c>
      <c r="BA4" s="103" t="s">
        <v>96</v>
      </c>
      <c r="BB4" s="103" t="s">
        <v>88</v>
      </c>
      <c r="BC4" s="103" t="s">
        <v>97</v>
      </c>
      <c r="BD4" s="103" t="s">
        <v>90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AZ5" s="103" t="s">
        <v>98</v>
      </c>
      <c r="BA5" s="103" t="s">
        <v>99</v>
      </c>
      <c r="BB5" s="103" t="s">
        <v>93</v>
      </c>
      <c r="BC5" s="103" t="s">
        <v>100</v>
      </c>
      <c r="BD5" s="103" t="s">
        <v>90</v>
      </c>
    </row>
    <row r="6" spans="1:66" s="1" customFormat="1" ht="32.85" customHeight="1" x14ac:dyDescent="0.3">
      <c r="B6" s="29"/>
      <c r="C6" s="30"/>
      <c r="D6" s="24" t="s">
        <v>15</v>
      </c>
      <c r="E6" s="30"/>
      <c r="F6" s="176" t="s">
        <v>16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30"/>
      <c r="R6" s="31"/>
      <c r="AZ6" s="103" t="s">
        <v>101</v>
      </c>
      <c r="BA6" s="103" t="s">
        <v>101</v>
      </c>
      <c r="BB6" s="103" t="s">
        <v>3</v>
      </c>
      <c r="BC6" s="103" t="s">
        <v>102</v>
      </c>
      <c r="BD6" s="103" t="s">
        <v>90</v>
      </c>
    </row>
    <row r="7" spans="1:66" s="1" customFormat="1" ht="14.45" customHeight="1" x14ac:dyDescent="0.3">
      <c r="B7" s="29"/>
      <c r="C7" s="30"/>
      <c r="D7" s="25" t="s">
        <v>17</v>
      </c>
      <c r="E7" s="30"/>
      <c r="F7" s="23" t="s">
        <v>3</v>
      </c>
      <c r="G7" s="30"/>
      <c r="H7" s="30"/>
      <c r="I7" s="30"/>
      <c r="J7" s="30"/>
      <c r="K7" s="30"/>
      <c r="L7" s="30"/>
      <c r="M7" s="25" t="s">
        <v>18</v>
      </c>
      <c r="N7" s="30"/>
      <c r="O7" s="23" t="s">
        <v>3</v>
      </c>
      <c r="P7" s="30"/>
      <c r="Q7" s="30"/>
      <c r="R7" s="31"/>
    </row>
    <row r="8" spans="1:66" s="1" customFormat="1" ht="14.45" customHeight="1" x14ac:dyDescent="0.3">
      <c r="B8" s="29"/>
      <c r="C8" s="30"/>
      <c r="D8" s="25" t="s">
        <v>19</v>
      </c>
      <c r="E8" s="30"/>
      <c r="F8" s="23" t="s">
        <v>20</v>
      </c>
      <c r="G8" s="30"/>
      <c r="H8" s="30"/>
      <c r="I8" s="30"/>
      <c r="J8" s="30"/>
      <c r="K8" s="30"/>
      <c r="L8" s="30"/>
      <c r="M8" s="25" t="s">
        <v>21</v>
      </c>
      <c r="N8" s="30"/>
      <c r="O8" s="210">
        <f>'Rekapitulácia stavby'!AN8</f>
        <v>43697</v>
      </c>
      <c r="P8" s="189"/>
      <c r="Q8" s="30"/>
      <c r="R8" s="31"/>
    </row>
    <row r="9" spans="1:66" s="1" customFormat="1" ht="10.9" customHeight="1" x14ac:dyDescent="0.3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</row>
    <row r="10" spans="1:66" s="1" customFormat="1" ht="14.45" customHeight="1" x14ac:dyDescent="0.3">
      <c r="B10" s="29"/>
      <c r="C10" s="30"/>
      <c r="D10" s="25" t="s">
        <v>22</v>
      </c>
      <c r="E10" s="30"/>
      <c r="F10" s="30"/>
      <c r="G10" s="30"/>
      <c r="H10" s="30"/>
      <c r="I10" s="30"/>
      <c r="J10" s="30"/>
      <c r="K10" s="30"/>
      <c r="L10" s="30"/>
      <c r="M10" s="25" t="s">
        <v>23</v>
      </c>
      <c r="N10" s="30"/>
      <c r="O10" s="175" t="str">
        <f>IF('Rekapitulácia stavby'!AN10="","",'Rekapitulácia stavby'!AN10)</f>
        <v/>
      </c>
      <c r="P10" s="189"/>
      <c r="Q10" s="30"/>
      <c r="R10" s="31"/>
    </row>
    <row r="11" spans="1:66" s="1" customFormat="1" ht="18" customHeight="1" x14ac:dyDescent="0.3">
      <c r="B11" s="29"/>
      <c r="C11" s="30"/>
      <c r="D11" s="30"/>
      <c r="E11" s="23" t="str">
        <f>IF('Rekapitulácia stavby'!E11="","",'Rekapitulácia stavby'!E11)</f>
        <v xml:space="preserve"> </v>
      </c>
      <c r="F11" s="30"/>
      <c r="G11" s="30"/>
      <c r="H11" s="30"/>
      <c r="I11" s="30"/>
      <c r="J11" s="30"/>
      <c r="K11" s="30"/>
      <c r="L11" s="30"/>
      <c r="M11" s="25" t="s">
        <v>24</v>
      </c>
      <c r="N11" s="30"/>
      <c r="O11" s="175" t="str">
        <f>IF('Rekapitulácia stavby'!AN11="","",'Rekapitulácia stavby'!AN11)</f>
        <v/>
      </c>
      <c r="P11" s="189"/>
      <c r="Q11" s="30"/>
      <c r="R11" s="31"/>
    </row>
    <row r="12" spans="1:66" s="1" customFormat="1" ht="6.95" customHeight="1" x14ac:dyDescent="0.3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</row>
    <row r="13" spans="1:66" s="1" customFormat="1" ht="14.45" customHeight="1" x14ac:dyDescent="0.3">
      <c r="B13" s="29"/>
      <c r="C13" s="30"/>
      <c r="D13" s="25" t="s">
        <v>25</v>
      </c>
      <c r="E13" s="30"/>
      <c r="F13" s="30"/>
      <c r="G13" s="30"/>
      <c r="H13" s="30"/>
      <c r="I13" s="30"/>
      <c r="J13" s="30"/>
      <c r="K13" s="30"/>
      <c r="L13" s="30"/>
      <c r="M13" s="25" t="s">
        <v>23</v>
      </c>
      <c r="N13" s="30"/>
      <c r="O13" s="211" t="str">
        <f>IF('Rekapitulácia stavby'!AN13="","",'Rekapitulácia stavby'!AN13)</f>
        <v>Vyplň údaj</v>
      </c>
      <c r="P13" s="189"/>
      <c r="Q13" s="30"/>
      <c r="R13" s="31"/>
    </row>
    <row r="14" spans="1:66" s="1" customFormat="1" ht="18" customHeight="1" x14ac:dyDescent="0.3">
      <c r="B14" s="29"/>
      <c r="C14" s="30"/>
      <c r="D14" s="30"/>
      <c r="E14" s="211" t="str">
        <f>IF('Rekapitulácia stavby'!E14="","",'Rekapitulácia stavby'!E14)</f>
        <v>Vyplň údaj</v>
      </c>
      <c r="F14" s="189"/>
      <c r="G14" s="189"/>
      <c r="H14" s="189"/>
      <c r="I14" s="189"/>
      <c r="J14" s="189"/>
      <c r="K14" s="189"/>
      <c r="L14" s="189"/>
      <c r="M14" s="25" t="s">
        <v>24</v>
      </c>
      <c r="N14" s="30"/>
      <c r="O14" s="211" t="str">
        <f>IF('Rekapitulácia stavby'!AN14="","",'Rekapitulácia stavby'!AN14)</f>
        <v>Vyplň údaj</v>
      </c>
      <c r="P14" s="189"/>
      <c r="Q14" s="30"/>
      <c r="R14" s="31"/>
    </row>
    <row r="15" spans="1:66" s="1" customFormat="1" ht="6.95" customHeight="1" x14ac:dyDescent="0.3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</row>
    <row r="16" spans="1:66" s="1" customFormat="1" ht="14.45" customHeight="1" x14ac:dyDescent="0.3">
      <c r="B16" s="29"/>
      <c r="C16" s="30"/>
      <c r="D16" s="25" t="s">
        <v>27</v>
      </c>
      <c r="E16" s="30"/>
      <c r="F16" s="30"/>
      <c r="G16" s="30"/>
      <c r="H16" s="30"/>
      <c r="I16" s="30"/>
      <c r="J16" s="30"/>
      <c r="K16" s="30"/>
      <c r="L16" s="30"/>
      <c r="M16" s="25" t="s">
        <v>23</v>
      </c>
      <c r="N16" s="30"/>
      <c r="O16" s="175" t="str">
        <f>IF('Rekapitulácia stavby'!AN16="","",'Rekapitulácia stavby'!AN16)</f>
        <v/>
      </c>
      <c r="P16" s="189"/>
      <c r="Q16" s="30"/>
      <c r="R16" s="31"/>
    </row>
    <row r="17" spans="2:18" s="1" customFormat="1" ht="18" customHeight="1" x14ac:dyDescent="0.3">
      <c r="B17" s="29"/>
      <c r="C17" s="30"/>
      <c r="D17" s="30"/>
      <c r="E17" s="23" t="str">
        <f>IF('Rekapitulácia stavby'!E17="","",'Rekapitulácia stavby'!E17)</f>
        <v xml:space="preserve"> </v>
      </c>
      <c r="F17" s="30"/>
      <c r="G17" s="30"/>
      <c r="H17" s="30"/>
      <c r="I17" s="30"/>
      <c r="J17" s="30"/>
      <c r="K17" s="30"/>
      <c r="L17" s="30"/>
      <c r="M17" s="25" t="s">
        <v>24</v>
      </c>
      <c r="N17" s="30"/>
      <c r="O17" s="175" t="str">
        <f>IF('Rekapitulácia stavby'!AN17="","",'Rekapitulácia stavby'!AN17)</f>
        <v/>
      </c>
      <c r="P17" s="189"/>
      <c r="Q17" s="30"/>
      <c r="R17" s="31"/>
    </row>
    <row r="18" spans="2:18" s="1" customFormat="1" ht="6.95" customHeight="1" x14ac:dyDescent="0.3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</row>
    <row r="19" spans="2:18" s="1" customFormat="1" ht="14.45" customHeight="1" x14ac:dyDescent="0.3">
      <c r="B19" s="29"/>
      <c r="C19" s="30"/>
      <c r="D19" s="25" t="s">
        <v>30</v>
      </c>
      <c r="E19" s="30"/>
      <c r="F19" s="30"/>
      <c r="G19" s="30"/>
      <c r="H19" s="30"/>
      <c r="I19" s="30"/>
      <c r="J19" s="30"/>
      <c r="K19" s="30"/>
      <c r="L19" s="30"/>
      <c r="M19" s="25" t="s">
        <v>23</v>
      </c>
      <c r="N19" s="30"/>
      <c r="O19" s="175" t="str">
        <f>IF('Rekapitulácia stavby'!AN19="","",'Rekapitulácia stavby'!AN19)</f>
        <v/>
      </c>
      <c r="P19" s="189"/>
      <c r="Q19" s="30"/>
      <c r="R19" s="31"/>
    </row>
    <row r="20" spans="2:18" s="1" customFormat="1" ht="18" customHeight="1" x14ac:dyDescent="0.3">
      <c r="B20" s="29"/>
      <c r="C20" s="30"/>
      <c r="D20" s="30"/>
      <c r="E20" s="23" t="str">
        <f>IF('Rekapitulácia stavby'!E20="","",'Rekapitulácia stavby'!E20)</f>
        <v xml:space="preserve"> </v>
      </c>
      <c r="F20" s="30"/>
      <c r="G20" s="30"/>
      <c r="H20" s="30"/>
      <c r="I20" s="30"/>
      <c r="J20" s="30"/>
      <c r="K20" s="30"/>
      <c r="L20" s="30"/>
      <c r="M20" s="25" t="s">
        <v>24</v>
      </c>
      <c r="N20" s="30"/>
      <c r="O20" s="175" t="str">
        <f>IF('Rekapitulácia stavby'!AN20="","",'Rekapitulácia stavby'!AN20)</f>
        <v/>
      </c>
      <c r="P20" s="189"/>
      <c r="Q20" s="30"/>
      <c r="R20" s="31"/>
    </row>
    <row r="21" spans="2:18" s="1" customFormat="1" ht="6.95" customHeight="1" x14ac:dyDescent="0.3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</row>
    <row r="22" spans="2:18" s="1" customFormat="1" ht="14.45" customHeight="1" x14ac:dyDescent="0.3">
      <c r="B22" s="29"/>
      <c r="C22" s="30"/>
      <c r="D22" s="25" t="s">
        <v>31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22.5" customHeight="1" x14ac:dyDescent="0.3">
      <c r="B23" s="29"/>
      <c r="C23" s="30"/>
      <c r="D23" s="30"/>
      <c r="E23" s="178" t="s">
        <v>3</v>
      </c>
      <c r="F23" s="189"/>
      <c r="G23" s="189"/>
      <c r="H23" s="189"/>
      <c r="I23" s="189"/>
      <c r="J23" s="189"/>
      <c r="K23" s="189"/>
      <c r="L23" s="189"/>
      <c r="M23" s="30"/>
      <c r="N23" s="30"/>
      <c r="O23" s="30"/>
      <c r="P23" s="30"/>
      <c r="Q23" s="30"/>
      <c r="R23" s="31"/>
    </row>
    <row r="24" spans="2:18" s="1" customFormat="1" ht="6.95" customHeight="1" x14ac:dyDescent="0.3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</row>
    <row r="25" spans="2:18" s="1" customFormat="1" ht="6.95" customHeight="1" x14ac:dyDescent="0.3">
      <c r="B25" s="29"/>
      <c r="C25" s="3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30"/>
      <c r="R25" s="31"/>
    </row>
    <row r="26" spans="2:18" s="1" customFormat="1" ht="14.45" customHeight="1" x14ac:dyDescent="0.3">
      <c r="B26" s="29"/>
      <c r="C26" s="30"/>
      <c r="D26" s="104" t="s">
        <v>103</v>
      </c>
      <c r="E26" s="30"/>
      <c r="F26" s="30"/>
      <c r="G26" s="30"/>
      <c r="H26" s="30"/>
      <c r="I26" s="30"/>
      <c r="J26" s="30"/>
      <c r="K26" s="30"/>
      <c r="L26" s="30"/>
      <c r="M26" s="179">
        <f>N87</f>
        <v>0</v>
      </c>
      <c r="N26" s="189"/>
      <c r="O26" s="189"/>
      <c r="P26" s="189"/>
      <c r="Q26" s="30"/>
      <c r="R26" s="31"/>
    </row>
    <row r="27" spans="2:18" s="1" customFormat="1" ht="14.45" customHeight="1" x14ac:dyDescent="0.3">
      <c r="B27" s="29"/>
      <c r="C27" s="30"/>
      <c r="D27" s="28" t="s">
        <v>80</v>
      </c>
      <c r="E27" s="30"/>
      <c r="F27" s="30"/>
      <c r="G27" s="30"/>
      <c r="H27" s="30"/>
      <c r="I27" s="30"/>
      <c r="J27" s="30"/>
      <c r="K27" s="30"/>
      <c r="L27" s="30"/>
      <c r="M27" s="179">
        <f>N96</f>
        <v>0</v>
      </c>
      <c r="N27" s="189"/>
      <c r="O27" s="189"/>
      <c r="P27" s="189"/>
      <c r="Q27" s="30"/>
      <c r="R27" s="31"/>
    </row>
    <row r="28" spans="2:18" s="1" customFormat="1" ht="6.95" customHeigh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</row>
    <row r="29" spans="2:18" s="1" customFormat="1" ht="25.35" customHeight="1" x14ac:dyDescent="0.3">
      <c r="B29" s="29"/>
      <c r="C29" s="30"/>
      <c r="D29" s="105" t="s">
        <v>34</v>
      </c>
      <c r="E29" s="30"/>
      <c r="F29" s="30"/>
      <c r="G29" s="30"/>
      <c r="H29" s="30"/>
      <c r="I29" s="30"/>
      <c r="J29" s="30"/>
      <c r="K29" s="30"/>
      <c r="L29" s="30"/>
      <c r="M29" s="212">
        <f>ROUND(M26+M27,2)</f>
        <v>0</v>
      </c>
      <c r="N29" s="189"/>
      <c r="O29" s="189"/>
      <c r="P29" s="189"/>
      <c r="Q29" s="30"/>
      <c r="R29" s="31"/>
    </row>
    <row r="30" spans="2:18" s="1" customFormat="1" ht="6.95" customHeight="1" x14ac:dyDescent="0.3">
      <c r="B30" s="29"/>
      <c r="C30" s="3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30"/>
      <c r="R30" s="31"/>
    </row>
    <row r="31" spans="2:18" s="1" customFormat="1" ht="14.45" customHeight="1" x14ac:dyDescent="0.3">
      <c r="B31" s="29"/>
      <c r="C31" s="30"/>
      <c r="D31" s="36" t="s">
        <v>35</v>
      </c>
      <c r="E31" s="36" t="s">
        <v>36</v>
      </c>
      <c r="F31" s="37">
        <v>0.2</v>
      </c>
      <c r="G31" s="106" t="s">
        <v>37</v>
      </c>
      <c r="H31" s="213">
        <f>(SUM(BE96:BE103)+SUM(BE120:BE170))</f>
        <v>0</v>
      </c>
      <c r="I31" s="189"/>
      <c r="J31" s="189"/>
      <c r="K31" s="30"/>
      <c r="L31" s="30"/>
      <c r="M31" s="213">
        <f>ROUND((SUM(BE96:BE103)+SUM(BE120:BE170)), 2)*F31</f>
        <v>0</v>
      </c>
      <c r="N31" s="189"/>
      <c r="O31" s="189"/>
      <c r="P31" s="189"/>
      <c r="Q31" s="30"/>
      <c r="R31" s="31"/>
    </row>
    <row r="32" spans="2:18" s="1" customFormat="1" ht="14.45" customHeight="1" x14ac:dyDescent="0.3">
      <c r="B32" s="29"/>
      <c r="C32" s="30"/>
      <c r="D32" s="30"/>
      <c r="E32" s="36" t="s">
        <v>38</v>
      </c>
      <c r="F32" s="37">
        <v>0.2</v>
      </c>
      <c r="G32" s="106" t="s">
        <v>37</v>
      </c>
      <c r="H32" s="213">
        <f>(SUM(BF96:BF103)+SUM(BF120:BF170))</f>
        <v>0</v>
      </c>
      <c r="I32" s="189"/>
      <c r="J32" s="189"/>
      <c r="K32" s="30"/>
      <c r="L32" s="30"/>
      <c r="M32" s="213">
        <f>ROUND((SUM(BF96:BF103)+SUM(BF120:BF170)), 2)*F32</f>
        <v>0</v>
      </c>
      <c r="N32" s="189"/>
      <c r="O32" s="189"/>
      <c r="P32" s="189"/>
      <c r="Q32" s="30"/>
      <c r="R32" s="31"/>
    </row>
    <row r="33" spans="2:18" s="1" customFormat="1" ht="14.45" hidden="1" customHeight="1" x14ac:dyDescent="0.3">
      <c r="B33" s="29"/>
      <c r="C33" s="30"/>
      <c r="D33" s="30"/>
      <c r="E33" s="36" t="s">
        <v>39</v>
      </c>
      <c r="F33" s="37">
        <v>0.2</v>
      </c>
      <c r="G33" s="106" t="s">
        <v>37</v>
      </c>
      <c r="H33" s="213">
        <f>(SUM(BG96:BG103)+SUM(BG120:BG170))</f>
        <v>0</v>
      </c>
      <c r="I33" s="189"/>
      <c r="J33" s="189"/>
      <c r="K33" s="30"/>
      <c r="L33" s="30"/>
      <c r="M33" s="213">
        <v>0</v>
      </c>
      <c r="N33" s="189"/>
      <c r="O33" s="189"/>
      <c r="P33" s="189"/>
      <c r="Q33" s="30"/>
      <c r="R33" s="31"/>
    </row>
    <row r="34" spans="2:18" s="1" customFormat="1" ht="14.45" hidden="1" customHeight="1" x14ac:dyDescent="0.3">
      <c r="B34" s="29"/>
      <c r="C34" s="30"/>
      <c r="D34" s="30"/>
      <c r="E34" s="36" t="s">
        <v>40</v>
      </c>
      <c r="F34" s="37">
        <v>0.2</v>
      </c>
      <c r="G34" s="106" t="s">
        <v>37</v>
      </c>
      <c r="H34" s="213">
        <f>(SUM(BH96:BH103)+SUM(BH120:BH170))</f>
        <v>0</v>
      </c>
      <c r="I34" s="189"/>
      <c r="J34" s="189"/>
      <c r="K34" s="30"/>
      <c r="L34" s="30"/>
      <c r="M34" s="213">
        <v>0</v>
      </c>
      <c r="N34" s="189"/>
      <c r="O34" s="189"/>
      <c r="P34" s="189"/>
      <c r="Q34" s="30"/>
      <c r="R34" s="31"/>
    </row>
    <row r="35" spans="2:18" s="1" customFormat="1" ht="14.45" hidden="1" customHeight="1" x14ac:dyDescent="0.3">
      <c r="B35" s="29"/>
      <c r="C35" s="30"/>
      <c r="D35" s="30"/>
      <c r="E35" s="36" t="s">
        <v>41</v>
      </c>
      <c r="F35" s="37">
        <v>0</v>
      </c>
      <c r="G35" s="106" t="s">
        <v>37</v>
      </c>
      <c r="H35" s="213">
        <f>(SUM(BI96:BI103)+SUM(BI120:BI170))</f>
        <v>0</v>
      </c>
      <c r="I35" s="189"/>
      <c r="J35" s="189"/>
      <c r="K35" s="30"/>
      <c r="L35" s="30"/>
      <c r="M35" s="213">
        <v>0</v>
      </c>
      <c r="N35" s="189"/>
      <c r="O35" s="189"/>
      <c r="P35" s="189"/>
      <c r="Q35" s="30"/>
      <c r="R35" s="31"/>
    </row>
    <row r="36" spans="2:18" s="1" customFormat="1" ht="6.95" customHeight="1" x14ac:dyDescent="0.3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</row>
    <row r="37" spans="2:18" s="1" customFormat="1" ht="25.35" customHeight="1" x14ac:dyDescent="0.3">
      <c r="B37" s="29"/>
      <c r="C37" s="102"/>
      <c r="D37" s="107" t="s">
        <v>42</v>
      </c>
      <c r="E37" s="69"/>
      <c r="F37" s="69"/>
      <c r="G37" s="108" t="s">
        <v>43</v>
      </c>
      <c r="H37" s="109" t="s">
        <v>44</v>
      </c>
      <c r="I37" s="69"/>
      <c r="J37" s="69"/>
      <c r="K37" s="69"/>
      <c r="L37" s="214">
        <f>SUM(M29:M35)</f>
        <v>0</v>
      </c>
      <c r="M37" s="193"/>
      <c r="N37" s="193"/>
      <c r="O37" s="193"/>
      <c r="P37" s="195"/>
      <c r="Q37" s="102"/>
      <c r="R37" s="31"/>
    </row>
    <row r="38" spans="2:18" s="1" customFormat="1" ht="14.45" customHeight="1" x14ac:dyDescent="0.3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</row>
    <row r="39" spans="2:18" s="1" customFormat="1" ht="14.45" customHeight="1" x14ac:dyDescent="0.3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9"/>
      <c r="C50" s="30"/>
      <c r="D50" s="44" t="s">
        <v>45</v>
      </c>
      <c r="E50" s="45"/>
      <c r="F50" s="45"/>
      <c r="G50" s="45"/>
      <c r="H50" s="46"/>
      <c r="I50" s="30"/>
      <c r="J50" s="44" t="s">
        <v>46</v>
      </c>
      <c r="K50" s="45"/>
      <c r="L50" s="45"/>
      <c r="M50" s="45"/>
      <c r="N50" s="45"/>
      <c r="O50" s="45"/>
      <c r="P50" s="46"/>
      <c r="Q50" s="30"/>
      <c r="R50" s="31"/>
    </row>
    <row r="51" spans="2:18" x14ac:dyDescent="0.3">
      <c r="B51" s="17"/>
      <c r="C51" s="18"/>
      <c r="D51" s="47"/>
      <c r="E51" s="18"/>
      <c r="F51" s="18"/>
      <c r="G51" s="18"/>
      <c r="H51" s="48"/>
      <c r="I51" s="18"/>
      <c r="J51" s="47"/>
      <c r="K51" s="18"/>
      <c r="L51" s="18"/>
      <c r="M51" s="18"/>
      <c r="N51" s="18"/>
      <c r="O51" s="18"/>
      <c r="P51" s="48"/>
      <c r="Q51" s="18"/>
      <c r="R51" s="19"/>
    </row>
    <row r="52" spans="2:18" x14ac:dyDescent="0.3">
      <c r="B52" s="17"/>
      <c r="C52" s="18"/>
      <c r="D52" s="47"/>
      <c r="E52" s="18"/>
      <c r="F52" s="18"/>
      <c r="G52" s="18"/>
      <c r="H52" s="48"/>
      <c r="I52" s="18"/>
      <c r="J52" s="47"/>
      <c r="K52" s="18"/>
      <c r="L52" s="18"/>
      <c r="M52" s="18"/>
      <c r="N52" s="18"/>
      <c r="O52" s="18"/>
      <c r="P52" s="48"/>
      <c r="Q52" s="18"/>
      <c r="R52" s="19"/>
    </row>
    <row r="53" spans="2:18" x14ac:dyDescent="0.3">
      <c r="B53" s="17"/>
      <c r="C53" s="18"/>
      <c r="D53" s="47"/>
      <c r="E53" s="18"/>
      <c r="F53" s="18"/>
      <c r="G53" s="18"/>
      <c r="H53" s="48"/>
      <c r="I53" s="18"/>
      <c r="J53" s="47"/>
      <c r="K53" s="18"/>
      <c r="L53" s="18"/>
      <c r="M53" s="18"/>
      <c r="N53" s="18"/>
      <c r="O53" s="18"/>
      <c r="P53" s="48"/>
      <c r="Q53" s="18"/>
      <c r="R53" s="19"/>
    </row>
    <row r="54" spans="2:18" x14ac:dyDescent="0.3">
      <c r="B54" s="17"/>
      <c r="C54" s="18"/>
      <c r="D54" s="47"/>
      <c r="E54" s="18"/>
      <c r="F54" s="18"/>
      <c r="G54" s="18"/>
      <c r="H54" s="48"/>
      <c r="I54" s="18"/>
      <c r="J54" s="47"/>
      <c r="K54" s="18"/>
      <c r="L54" s="18"/>
      <c r="M54" s="18"/>
      <c r="N54" s="18"/>
      <c r="O54" s="18"/>
      <c r="P54" s="48"/>
      <c r="Q54" s="18"/>
      <c r="R54" s="19"/>
    </row>
    <row r="55" spans="2:18" x14ac:dyDescent="0.3">
      <c r="B55" s="17"/>
      <c r="C55" s="18"/>
      <c r="D55" s="47"/>
      <c r="E55" s="18"/>
      <c r="F55" s="18"/>
      <c r="G55" s="18"/>
      <c r="H55" s="48"/>
      <c r="I55" s="18"/>
      <c r="J55" s="47"/>
      <c r="K55" s="18"/>
      <c r="L55" s="18"/>
      <c r="M55" s="18"/>
      <c r="N55" s="18"/>
      <c r="O55" s="18"/>
      <c r="P55" s="48"/>
      <c r="Q55" s="18"/>
      <c r="R55" s="19"/>
    </row>
    <row r="56" spans="2:18" x14ac:dyDescent="0.3">
      <c r="B56" s="17"/>
      <c r="C56" s="18"/>
      <c r="D56" s="47"/>
      <c r="E56" s="18"/>
      <c r="F56" s="18"/>
      <c r="G56" s="18"/>
      <c r="H56" s="48"/>
      <c r="I56" s="18"/>
      <c r="J56" s="47"/>
      <c r="K56" s="18"/>
      <c r="L56" s="18"/>
      <c r="M56" s="18"/>
      <c r="N56" s="18"/>
      <c r="O56" s="18"/>
      <c r="P56" s="48"/>
      <c r="Q56" s="18"/>
      <c r="R56" s="19"/>
    </row>
    <row r="57" spans="2:18" x14ac:dyDescent="0.3">
      <c r="B57" s="17"/>
      <c r="C57" s="18"/>
      <c r="D57" s="47"/>
      <c r="E57" s="18"/>
      <c r="F57" s="18"/>
      <c r="G57" s="18"/>
      <c r="H57" s="48"/>
      <c r="I57" s="18"/>
      <c r="J57" s="47"/>
      <c r="K57" s="18"/>
      <c r="L57" s="18"/>
      <c r="M57" s="18"/>
      <c r="N57" s="18"/>
      <c r="O57" s="18"/>
      <c r="P57" s="48"/>
      <c r="Q57" s="18"/>
      <c r="R57" s="19"/>
    </row>
    <row r="58" spans="2:18" x14ac:dyDescent="0.3">
      <c r="B58" s="17"/>
      <c r="C58" s="18"/>
      <c r="D58" s="47"/>
      <c r="E58" s="18"/>
      <c r="F58" s="18"/>
      <c r="G58" s="18"/>
      <c r="H58" s="48"/>
      <c r="I58" s="18"/>
      <c r="J58" s="47"/>
      <c r="K58" s="18"/>
      <c r="L58" s="18"/>
      <c r="M58" s="18"/>
      <c r="N58" s="18"/>
      <c r="O58" s="18"/>
      <c r="P58" s="48"/>
      <c r="Q58" s="18"/>
      <c r="R58" s="19"/>
    </row>
    <row r="59" spans="2:18" s="1" customFormat="1" ht="15" x14ac:dyDescent="0.3">
      <c r="B59" s="29"/>
      <c r="C59" s="30"/>
      <c r="D59" s="49" t="s">
        <v>47</v>
      </c>
      <c r="E59" s="50"/>
      <c r="F59" s="50"/>
      <c r="G59" s="51" t="s">
        <v>48</v>
      </c>
      <c r="H59" s="52"/>
      <c r="I59" s="30"/>
      <c r="J59" s="49" t="s">
        <v>47</v>
      </c>
      <c r="K59" s="50"/>
      <c r="L59" s="50"/>
      <c r="M59" s="50"/>
      <c r="N59" s="51" t="s">
        <v>48</v>
      </c>
      <c r="O59" s="50"/>
      <c r="P59" s="52"/>
      <c r="Q59" s="30"/>
      <c r="R59" s="31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9"/>
      <c r="C61" s="30"/>
      <c r="D61" s="44" t="s">
        <v>49</v>
      </c>
      <c r="E61" s="45"/>
      <c r="F61" s="45"/>
      <c r="G61" s="45"/>
      <c r="H61" s="46"/>
      <c r="I61" s="30"/>
      <c r="J61" s="44" t="s">
        <v>50</v>
      </c>
      <c r="K61" s="45"/>
      <c r="L61" s="45"/>
      <c r="M61" s="45"/>
      <c r="N61" s="45"/>
      <c r="O61" s="45"/>
      <c r="P61" s="46"/>
      <c r="Q61" s="30"/>
      <c r="R61" s="31"/>
    </row>
    <row r="62" spans="2:18" x14ac:dyDescent="0.3">
      <c r="B62" s="17"/>
      <c r="C62" s="18"/>
      <c r="D62" s="47"/>
      <c r="E62" s="18"/>
      <c r="F62" s="18"/>
      <c r="G62" s="18"/>
      <c r="H62" s="48"/>
      <c r="I62" s="18"/>
      <c r="J62" s="47"/>
      <c r="K62" s="18"/>
      <c r="L62" s="18"/>
      <c r="M62" s="18"/>
      <c r="N62" s="18"/>
      <c r="O62" s="18"/>
      <c r="P62" s="48"/>
      <c r="Q62" s="18"/>
      <c r="R62" s="19"/>
    </row>
    <row r="63" spans="2:18" x14ac:dyDescent="0.3">
      <c r="B63" s="17"/>
      <c r="C63" s="18"/>
      <c r="D63" s="47"/>
      <c r="E63" s="18"/>
      <c r="F63" s="18"/>
      <c r="G63" s="18"/>
      <c r="H63" s="48"/>
      <c r="I63" s="18"/>
      <c r="J63" s="47"/>
      <c r="K63" s="18"/>
      <c r="L63" s="18"/>
      <c r="M63" s="18"/>
      <c r="N63" s="18"/>
      <c r="O63" s="18"/>
      <c r="P63" s="48"/>
      <c r="Q63" s="18"/>
      <c r="R63" s="19"/>
    </row>
    <row r="64" spans="2:18" x14ac:dyDescent="0.3">
      <c r="B64" s="17"/>
      <c r="C64" s="18"/>
      <c r="D64" s="47"/>
      <c r="E64" s="18"/>
      <c r="F64" s="18"/>
      <c r="G64" s="18"/>
      <c r="H64" s="48"/>
      <c r="I64" s="18"/>
      <c r="J64" s="47"/>
      <c r="K64" s="18"/>
      <c r="L64" s="18"/>
      <c r="M64" s="18"/>
      <c r="N64" s="18"/>
      <c r="O64" s="18"/>
      <c r="P64" s="48"/>
      <c r="Q64" s="18"/>
      <c r="R64" s="19"/>
    </row>
    <row r="65" spans="2:18" x14ac:dyDescent="0.3">
      <c r="B65" s="17"/>
      <c r="C65" s="18"/>
      <c r="D65" s="47"/>
      <c r="E65" s="18"/>
      <c r="F65" s="18"/>
      <c r="G65" s="18"/>
      <c r="H65" s="48"/>
      <c r="I65" s="18"/>
      <c r="J65" s="47"/>
      <c r="K65" s="18"/>
      <c r="L65" s="18"/>
      <c r="M65" s="18"/>
      <c r="N65" s="18"/>
      <c r="O65" s="18"/>
      <c r="P65" s="48"/>
      <c r="Q65" s="18"/>
      <c r="R65" s="19"/>
    </row>
    <row r="66" spans="2:18" x14ac:dyDescent="0.3">
      <c r="B66" s="17"/>
      <c r="C66" s="18"/>
      <c r="D66" s="47"/>
      <c r="E66" s="18"/>
      <c r="F66" s="18"/>
      <c r="G66" s="18"/>
      <c r="H66" s="48"/>
      <c r="I66" s="18"/>
      <c r="J66" s="47"/>
      <c r="K66" s="18"/>
      <c r="L66" s="18"/>
      <c r="M66" s="18"/>
      <c r="N66" s="18"/>
      <c r="O66" s="18"/>
      <c r="P66" s="48"/>
      <c r="Q66" s="18"/>
      <c r="R66" s="19"/>
    </row>
    <row r="67" spans="2:18" x14ac:dyDescent="0.3">
      <c r="B67" s="17"/>
      <c r="C67" s="18"/>
      <c r="D67" s="47"/>
      <c r="E67" s="18"/>
      <c r="F67" s="18"/>
      <c r="G67" s="18"/>
      <c r="H67" s="48"/>
      <c r="I67" s="18"/>
      <c r="J67" s="47"/>
      <c r="K67" s="18"/>
      <c r="L67" s="18"/>
      <c r="M67" s="18"/>
      <c r="N67" s="18"/>
      <c r="O67" s="18"/>
      <c r="P67" s="48"/>
      <c r="Q67" s="18"/>
      <c r="R67" s="19"/>
    </row>
    <row r="68" spans="2:18" x14ac:dyDescent="0.3">
      <c r="B68" s="17"/>
      <c r="C68" s="18"/>
      <c r="D68" s="47"/>
      <c r="E68" s="18"/>
      <c r="F68" s="18"/>
      <c r="G68" s="18"/>
      <c r="H68" s="48"/>
      <c r="I68" s="18"/>
      <c r="J68" s="47"/>
      <c r="K68" s="18"/>
      <c r="L68" s="18"/>
      <c r="M68" s="18"/>
      <c r="N68" s="18"/>
      <c r="O68" s="18"/>
      <c r="P68" s="48"/>
      <c r="Q68" s="18"/>
      <c r="R68" s="19"/>
    </row>
    <row r="69" spans="2:18" x14ac:dyDescent="0.3">
      <c r="B69" s="17"/>
      <c r="C69" s="18"/>
      <c r="D69" s="47"/>
      <c r="E69" s="18"/>
      <c r="F69" s="18"/>
      <c r="G69" s="18"/>
      <c r="H69" s="48"/>
      <c r="I69" s="18"/>
      <c r="J69" s="47"/>
      <c r="K69" s="18"/>
      <c r="L69" s="18"/>
      <c r="M69" s="18"/>
      <c r="N69" s="18"/>
      <c r="O69" s="18"/>
      <c r="P69" s="48"/>
      <c r="Q69" s="18"/>
      <c r="R69" s="19"/>
    </row>
    <row r="70" spans="2:18" s="1" customFormat="1" ht="15" x14ac:dyDescent="0.3">
      <c r="B70" s="29"/>
      <c r="C70" s="30"/>
      <c r="D70" s="49" t="s">
        <v>47</v>
      </c>
      <c r="E70" s="50"/>
      <c r="F70" s="50"/>
      <c r="G70" s="51" t="s">
        <v>48</v>
      </c>
      <c r="H70" s="52"/>
      <c r="I70" s="30"/>
      <c r="J70" s="49" t="s">
        <v>47</v>
      </c>
      <c r="K70" s="50"/>
      <c r="L70" s="50"/>
      <c r="M70" s="50"/>
      <c r="N70" s="51" t="s">
        <v>48</v>
      </c>
      <c r="O70" s="50"/>
      <c r="P70" s="52"/>
      <c r="Q70" s="30"/>
      <c r="R70" s="31"/>
    </row>
    <row r="71" spans="2:18" s="1" customFormat="1" ht="14.45" customHeight="1" x14ac:dyDescent="0.3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 x14ac:dyDescent="0.3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 x14ac:dyDescent="0.3">
      <c r="B76" s="29"/>
      <c r="C76" s="170" t="s">
        <v>104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1"/>
    </row>
    <row r="77" spans="2:18" s="1" customFormat="1" ht="6.95" customHeight="1" x14ac:dyDescent="0.3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6.950000000000003" customHeight="1" x14ac:dyDescent="0.3">
      <c r="B78" s="29"/>
      <c r="C78" s="63" t="s">
        <v>15</v>
      </c>
      <c r="D78" s="30"/>
      <c r="E78" s="30"/>
      <c r="F78" s="203" t="str">
        <f>F6</f>
        <v>Vodozádržné opatrenie v intraviláne obci Kozárovce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30"/>
      <c r="R78" s="31"/>
    </row>
    <row r="79" spans="2:18" s="1" customFormat="1" ht="6.95" customHeight="1" x14ac:dyDescent="0.3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</row>
    <row r="80" spans="2:18" s="1" customFormat="1" ht="18" customHeight="1" x14ac:dyDescent="0.3">
      <c r="B80" s="29"/>
      <c r="C80" s="25" t="s">
        <v>19</v>
      </c>
      <c r="D80" s="30"/>
      <c r="E80" s="30"/>
      <c r="F80" s="23" t="str">
        <f>F8</f>
        <v xml:space="preserve"> </v>
      </c>
      <c r="G80" s="30"/>
      <c r="H80" s="30"/>
      <c r="I80" s="30"/>
      <c r="J80" s="30"/>
      <c r="K80" s="25" t="s">
        <v>21</v>
      </c>
      <c r="L80" s="30"/>
      <c r="M80" s="215">
        <f>IF(O8="","",O8)</f>
        <v>43697</v>
      </c>
      <c r="N80" s="189"/>
      <c r="O80" s="189"/>
      <c r="P80" s="189"/>
      <c r="Q80" s="30"/>
      <c r="R80" s="31"/>
    </row>
    <row r="81" spans="2:47" s="1" customFormat="1" ht="6.95" customHeight="1" x14ac:dyDescent="0.3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1"/>
    </row>
    <row r="82" spans="2:47" s="1" customFormat="1" ht="15" x14ac:dyDescent="0.3">
      <c r="B82" s="29"/>
      <c r="C82" s="25" t="s">
        <v>22</v>
      </c>
      <c r="D82" s="30"/>
      <c r="E82" s="30"/>
      <c r="F82" s="23" t="str">
        <f>E11</f>
        <v xml:space="preserve"> </v>
      </c>
      <c r="G82" s="30"/>
      <c r="H82" s="30"/>
      <c r="I82" s="30"/>
      <c r="J82" s="30"/>
      <c r="K82" s="25" t="s">
        <v>27</v>
      </c>
      <c r="L82" s="30"/>
      <c r="M82" s="175" t="str">
        <f>E17</f>
        <v xml:space="preserve"> </v>
      </c>
      <c r="N82" s="189"/>
      <c r="O82" s="189"/>
      <c r="P82" s="189"/>
      <c r="Q82" s="189"/>
      <c r="R82" s="31"/>
    </row>
    <row r="83" spans="2:47" s="1" customFormat="1" ht="14.45" customHeight="1" x14ac:dyDescent="0.3">
      <c r="B83" s="29"/>
      <c r="C83" s="25" t="s">
        <v>25</v>
      </c>
      <c r="D83" s="30"/>
      <c r="E83" s="30"/>
      <c r="F83" s="23" t="str">
        <f>IF(E14="","",E14)</f>
        <v>Vyplň údaj</v>
      </c>
      <c r="G83" s="30"/>
      <c r="H83" s="30"/>
      <c r="I83" s="30"/>
      <c r="J83" s="30"/>
      <c r="K83" s="25" t="s">
        <v>30</v>
      </c>
      <c r="L83" s="30"/>
      <c r="M83" s="175" t="str">
        <f>E20</f>
        <v xml:space="preserve"> </v>
      </c>
      <c r="N83" s="189"/>
      <c r="O83" s="189"/>
      <c r="P83" s="189"/>
      <c r="Q83" s="189"/>
      <c r="R83" s="31"/>
    </row>
    <row r="84" spans="2:47" s="1" customFormat="1" ht="10.35" customHeight="1" x14ac:dyDescent="0.3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/>
    </row>
    <row r="85" spans="2:47" s="1" customFormat="1" ht="29.25" customHeight="1" x14ac:dyDescent="0.3">
      <c r="B85" s="29"/>
      <c r="C85" s="216" t="s">
        <v>105</v>
      </c>
      <c r="D85" s="217"/>
      <c r="E85" s="217"/>
      <c r="F85" s="217"/>
      <c r="G85" s="217"/>
      <c r="H85" s="102"/>
      <c r="I85" s="102"/>
      <c r="J85" s="102"/>
      <c r="K85" s="102"/>
      <c r="L85" s="102"/>
      <c r="M85" s="102"/>
      <c r="N85" s="216" t="s">
        <v>106</v>
      </c>
      <c r="O85" s="189"/>
      <c r="P85" s="189"/>
      <c r="Q85" s="189"/>
      <c r="R85" s="31"/>
    </row>
    <row r="86" spans="2:47" s="1" customFormat="1" ht="10.35" customHeight="1" x14ac:dyDescent="0.3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1"/>
    </row>
    <row r="87" spans="2:47" s="1" customFormat="1" ht="29.25" customHeight="1" x14ac:dyDescent="0.3">
      <c r="B87" s="29"/>
      <c r="C87" s="110" t="s">
        <v>107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200">
        <f>N120</f>
        <v>0</v>
      </c>
      <c r="O87" s="189"/>
      <c r="P87" s="189"/>
      <c r="Q87" s="189"/>
      <c r="R87" s="31"/>
      <c r="AU87" s="13" t="s">
        <v>108</v>
      </c>
    </row>
    <row r="88" spans="2:47" s="6" customFormat="1" ht="24.95" customHeight="1" x14ac:dyDescent="0.3">
      <c r="B88" s="111"/>
      <c r="C88" s="112"/>
      <c r="D88" s="113" t="s">
        <v>109</v>
      </c>
      <c r="E88" s="112"/>
      <c r="F88" s="112"/>
      <c r="G88" s="112"/>
      <c r="H88" s="112"/>
      <c r="I88" s="112"/>
      <c r="J88" s="112"/>
      <c r="K88" s="112"/>
      <c r="L88" s="112"/>
      <c r="M88" s="112"/>
      <c r="N88" s="218">
        <f>N121</f>
        <v>0</v>
      </c>
      <c r="O88" s="219"/>
      <c r="P88" s="219"/>
      <c r="Q88" s="219"/>
      <c r="R88" s="114"/>
    </row>
    <row r="89" spans="2:47" s="7" customFormat="1" ht="19.899999999999999" customHeight="1" x14ac:dyDescent="0.3">
      <c r="B89" s="115"/>
      <c r="C89" s="116"/>
      <c r="D89" s="90" t="s">
        <v>110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91">
        <f>N122</f>
        <v>0</v>
      </c>
      <c r="O89" s="220"/>
      <c r="P89" s="220"/>
      <c r="Q89" s="220"/>
      <c r="R89" s="117"/>
    </row>
    <row r="90" spans="2:47" s="7" customFormat="1" ht="19.899999999999999" customHeight="1" x14ac:dyDescent="0.3">
      <c r="B90" s="115"/>
      <c r="C90" s="116"/>
      <c r="D90" s="90" t="s">
        <v>111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91">
        <f>N142</f>
        <v>0</v>
      </c>
      <c r="O90" s="220"/>
      <c r="P90" s="220"/>
      <c r="Q90" s="220"/>
      <c r="R90" s="117"/>
    </row>
    <row r="91" spans="2:47" s="7" customFormat="1" ht="19.899999999999999" customHeight="1" x14ac:dyDescent="0.3">
      <c r="B91" s="115"/>
      <c r="C91" s="116"/>
      <c r="D91" s="90" t="s">
        <v>112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91">
        <f>N152</f>
        <v>0</v>
      </c>
      <c r="O91" s="220"/>
      <c r="P91" s="220"/>
      <c r="Q91" s="220"/>
      <c r="R91" s="117"/>
    </row>
    <row r="92" spans="2:47" s="7" customFormat="1" ht="19.899999999999999" customHeight="1" x14ac:dyDescent="0.3">
      <c r="B92" s="115"/>
      <c r="C92" s="116"/>
      <c r="D92" s="90" t="s">
        <v>113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91">
        <f>N156</f>
        <v>0</v>
      </c>
      <c r="O92" s="220"/>
      <c r="P92" s="220"/>
      <c r="Q92" s="220"/>
      <c r="R92" s="117"/>
    </row>
    <row r="93" spans="2:47" s="7" customFormat="1" ht="19.899999999999999" customHeight="1" x14ac:dyDescent="0.3">
      <c r="B93" s="115"/>
      <c r="C93" s="116"/>
      <c r="D93" s="90" t="s">
        <v>114</v>
      </c>
      <c r="E93" s="116"/>
      <c r="F93" s="116"/>
      <c r="G93" s="116"/>
      <c r="H93" s="116"/>
      <c r="I93" s="116"/>
      <c r="J93" s="116"/>
      <c r="K93" s="116"/>
      <c r="L93" s="116"/>
      <c r="M93" s="116"/>
      <c r="N93" s="191">
        <f>N159</f>
        <v>0</v>
      </c>
      <c r="O93" s="220"/>
      <c r="P93" s="220"/>
      <c r="Q93" s="220"/>
      <c r="R93" s="117"/>
    </row>
    <row r="94" spans="2:47" s="7" customFormat="1" ht="19.899999999999999" customHeight="1" x14ac:dyDescent="0.3">
      <c r="B94" s="115"/>
      <c r="C94" s="116"/>
      <c r="D94" s="90" t="s">
        <v>115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91">
        <f>N169</f>
        <v>0</v>
      </c>
      <c r="O94" s="220"/>
      <c r="P94" s="220"/>
      <c r="Q94" s="220"/>
      <c r="R94" s="117"/>
    </row>
    <row r="95" spans="2:47" s="1" customFormat="1" ht="21.75" customHeight="1" x14ac:dyDescent="0.3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1"/>
    </row>
    <row r="96" spans="2:47" s="1" customFormat="1" ht="29.25" customHeight="1" x14ac:dyDescent="0.3">
      <c r="B96" s="29"/>
      <c r="C96" s="110" t="s">
        <v>116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221">
        <f>ROUND(N97+N98+N99+N100+N101+N102,2)</f>
        <v>0</v>
      </c>
      <c r="O96" s="189"/>
      <c r="P96" s="189"/>
      <c r="Q96" s="189"/>
      <c r="R96" s="31"/>
      <c r="T96" s="118"/>
      <c r="U96" s="119" t="s">
        <v>35</v>
      </c>
    </row>
    <row r="97" spans="2:65" s="1" customFormat="1" ht="18" customHeight="1" x14ac:dyDescent="0.3">
      <c r="B97" s="120"/>
      <c r="C97" s="121"/>
      <c r="D97" s="188" t="s">
        <v>117</v>
      </c>
      <c r="E97" s="222"/>
      <c r="F97" s="222"/>
      <c r="G97" s="222"/>
      <c r="H97" s="222"/>
      <c r="I97" s="121"/>
      <c r="J97" s="121"/>
      <c r="K97" s="121"/>
      <c r="L97" s="121"/>
      <c r="M97" s="121"/>
      <c r="N97" s="190">
        <f>ROUND(N87*T97,2)</f>
        <v>0</v>
      </c>
      <c r="O97" s="222"/>
      <c r="P97" s="222"/>
      <c r="Q97" s="222"/>
      <c r="R97" s="122"/>
      <c r="S97" s="121"/>
      <c r="T97" s="123"/>
      <c r="U97" s="124" t="s">
        <v>38</v>
      </c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6" t="s">
        <v>118</v>
      </c>
      <c r="AZ97" s="125"/>
      <c r="BA97" s="125"/>
      <c r="BB97" s="125"/>
      <c r="BC97" s="125"/>
      <c r="BD97" s="125"/>
      <c r="BE97" s="127">
        <f t="shared" ref="BE97:BE102" si="0">IF(U97="základná",N97,0)</f>
        <v>0</v>
      </c>
      <c r="BF97" s="127">
        <f t="shared" ref="BF97:BF102" si="1">IF(U97="znížená",N97,0)</f>
        <v>0</v>
      </c>
      <c r="BG97" s="127">
        <f t="shared" ref="BG97:BG102" si="2">IF(U97="zákl. prenesená",N97,0)</f>
        <v>0</v>
      </c>
      <c r="BH97" s="127">
        <f t="shared" ref="BH97:BH102" si="3">IF(U97="zníž. prenesená",N97,0)</f>
        <v>0</v>
      </c>
      <c r="BI97" s="127">
        <f t="shared" ref="BI97:BI102" si="4">IF(U97="nulová",N97,0)</f>
        <v>0</v>
      </c>
      <c r="BJ97" s="126" t="s">
        <v>90</v>
      </c>
      <c r="BK97" s="125"/>
      <c r="BL97" s="125"/>
      <c r="BM97" s="125"/>
    </row>
    <row r="98" spans="2:65" s="1" customFormat="1" ht="18" customHeight="1" x14ac:dyDescent="0.3">
      <c r="B98" s="120"/>
      <c r="C98" s="121"/>
      <c r="D98" s="188" t="s">
        <v>119</v>
      </c>
      <c r="E98" s="222"/>
      <c r="F98" s="222"/>
      <c r="G98" s="222"/>
      <c r="H98" s="222"/>
      <c r="I98" s="121"/>
      <c r="J98" s="121"/>
      <c r="K98" s="121"/>
      <c r="L98" s="121"/>
      <c r="M98" s="121"/>
      <c r="N98" s="190">
        <f>ROUND(N87*T98,2)</f>
        <v>0</v>
      </c>
      <c r="O98" s="222"/>
      <c r="P98" s="222"/>
      <c r="Q98" s="222"/>
      <c r="R98" s="122"/>
      <c r="S98" s="121"/>
      <c r="T98" s="123"/>
      <c r="U98" s="124" t="s">
        <v>38</v>
      </c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6" t="s">
        <v>118</v>
      </c>
      <c r="AZ98" s="125"/>
      <c r="BA98" s="125"/>
      <c r="BB98" s="125"/>
      <c r="BC98" s="125"/>
      <c r="BD98" s="125"/>
      <c r="BE98" s="127">
        <f t="shared" si="0"/>
        <v>0</v>
      </c>
      <c r="BF98" s="127">
        <f t="shared" si="1"/>
        <v>0</v>
      </c>
      <c r="BG98" s="127">
        <f t="shared" si="2"/>
        <v>0</v>
      </c>
      <c r="BH98" s="127">
        <f t="shared" si="3"/>
        <v>0</v>
      </c>
      <c r="BI98" s="127">
        <f t="shared" si="4"/>
        <v>0</v>
      </c>
      <c r="BJ98" s="126" t="s">
        <v>90</v>
      </c>
      <c r="BK98" s="125"/>
      <c r="BL98" s="125"/>
      <c r="BM98" s="125"/>
    </row>
    <row r="99" spans="2:65" s="1" customFormat="1" ht="18" customHeight="1" x14ac:dyDescent="0.3">
      <c r="B99" s="120"/>
      <c r="C99" s="121"/>
      <c r="D99" s="188" t="s">
        <v>120</v>
      </c>
      <c r="E99" s="222"/>
      <c r="F99" s="222"/>
      <c r="G99" s="222"/>
      <c r="H99" s="222"/>
      <c r="I99" s="121"/>
      <c r="J99" s="121"/>
      <c r="K99" s="121"/>
      <c r="L99" s="121"/>
      <c r="M99" s="121"/>
      <c r="N99" s="190">
        <f>ROUND(N87*T99,2)</f>
        <v>0</v>
      </c>
      <c r="O99" s="222"/>
      <c r="P99" s="222"/>
      <c r="Q99" s="222"/>
      <c r="R99" s="122"/>
      <c r="S99" s="121"/>
      <c r="T99" s="123"/>
      <c r="U99" s="124" t="s">
        <v>38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118</v>
      </c>
      <c r="AZ99" s="125"/>
      <c r="BA99" s="125"/>
      <c r="BB99" s="125"/>
      <c r="BC99" s="125"/>
      <c r="BD99" s="125"/>
      <c r="BE99" s="127">
        <f t="shared" si="0"/>
        <v>0</v>
      </c>
      <c r="BF99" s="127">
        <f t="shared" si="1"/>
        <v>0</v>
      </c>
      <c r="BG99" s="127">
        <f t="shared" si="2"/>
        <v>0</v>
      </c>
      <c r="BH99" s="127">
        <f t="shared" si="3"/>
        <v>0</v>
      </c>
      <c r="BI99" s="127">
        <f t="shared" si="4"/>
        <v>0</v>
      </c>
      <c r="BJ99" s="126" t="s">
        <v>90</v>
      </c>
      <c r="BK99" s="125"/>
      <c r="BL99" s="125"/>
      <c r="BM99" s="125"/>
    </row>
    <row r="100" spans="2:65" s="1" customFormat="1" ht="18" customHeight="1" x14ac:dyDescent="0.3">
      <c r="B100" s="120"/>
      <c r="C100" s="121"/>
      <c r="D100" s="188" t="s">
        <v>121</v>
      </c>
      <c r="E100" s="222"/>
      <c r="F100" s="222"/>
      <c r="G100" s="222"/>
      <c r="H100" s="222"/>
      <c r="I100" s="121"/>
      <c r="J100" s="121"/>
      <c r="K100" s="121"/>
      <c r="L100" s="121"/>
      <c r="M100" s="121"/>
      <c r="N100" s="190">
        <f>ROUND(N87*T100,2)</f>
        <v>0</v>
      </c>
      <c r="O100" s="222"/>
      <c r="P100" s="222"/>
      <c r="Q100" s="222"/>
      <c r="R100" s="122"/>
      <c r="S100" s="121"/>
      <c r="T100" s="123"/>
      <c r="U100" s="124" t="s">
        <v>38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118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90</v>
      </c>
      <c r="BK100" s="125"/>
      <c r="BL100" s="125"/>
      <c r="BM100" s="125"/>
    </row>
    <row r="101" spans="2:65" s="1" customFormat="1" ht="18" customHeight="1" x14ac:dyDescent="0.3">
      <c r="B101" s="120"/>
      <c r="C101" s="121"/>
      <c r="D101" s="188" t="s">
        <v>122</v>
      </c>
      <c r="E101" s="222"/>
      <c r="F101" s="222"/>
      <c r="G101" s="222"/>
      <c r="H101" s="222"/>
      <c r="I101" s="121"/>
      <c r="J101" s="121"/>
      <c r="K101" s="121"/>
      <c r="L101" s="121"/>
      <c r="M101" s="121"/>
      <c r="N101" s="190">
        <f>ROUND(N87*T101,2)</f>
        <v>0</v>
      </c>
      <c r="O101" s="222"/>
      <c r="P101" s="222"/>
      <c r="Q101" s="222"/>
      <c r="R101" s="122"/>
      <c r="S101" s="121"/>
      <c r="T101" s="123"/>
      <c r="U101" s="124" t="s">
        <v>38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118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90</v>
      </c>
      <c r="BK101" s="125"/>
      <c r="BL101" s="125"/>
      <c r="BM101" s="125"/>
    </row>
    <row r="102" spans="2:65" s="1" customFormat="1" ht="18" customHeight="1" x14ac:dyDescent="0.3">
      <c r="B102" s="120"/>
      <c r="C102" s="121"/>
      <c r="D102" s="128" t="s">
        <v>123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190">
        <f>ROUND(N87*T102,2)</f>
        <v>0</v>
      </c>
      <c r="O102" s="222"/>
      <c r="P102" s="222"/>
      <c r="Q102" s="222"/>
      <c r="R102" s="122"/>
      <c r="S102" s="121"/>
      <c r="T102" s="129"/>
      <c r="U102" s="130" t="s">
        <v>38</v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 t="s">
        <v>124</v>
      </c>
      <c r="AZ102" s="125"/>
      <c r="BA102" s="125"/>
      <c r="BB102" s="125"/>
      <c r="BC102" s="125"/>
      <c r="BD102" s="125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90</v>
      </c>
      <c r="BK102" s="125"/>
      <c r="BL102" s="125"/>
      <c r="BM102" s="125"/>
    </row>
    <row r="103" spans="2:65" s="1" customFormat="1" x14ac:dyDescent="0.3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</row>
    <row r="104" spans="2:65" s="1" customFormat="1" ht="29.25" customHeight="1" x14ac:dyDescent="0.3">
      <c r="B104" s="29"/>
      <c r="C104" s="101" t="s">
        <v>85</v>
      </c>
      <c r="D104" s="102"/>
      <c r="E104" s="102"/>
      <c r="F104" s="102"/>
      <c r="G104" s="102"/>
      <c r="H104" s="102"/>
      <c r="I104" s="102"/>
      <c r="J104" s="102"/>
      <c r="K104" s="102"/>
      <c r="L104" s="201">
        <f>ROUND(SUM(N87+N96),2)</f>
        <v>0</v>
      </c>
      <c r="M104" s="217"/>
      <c r="N104" s="217"/>
      <c r="O104" s="217"/>
      <c r="P104" s="217"/>
      <c r="Q104" s="217"/>
      <c r="R104" s="31"/>
    </row>
    <row r="105" spans="2:65" s="1" customFormat="1" ht="6.95" customHeight="1" x14ac:dyDescent="0.3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</row>
    <row r="109" spans="2:65" s="1" customFormat="1" ht="6.95" customHeight="1" x14ac:dyDescent="0.3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spans="2:65" s="1" customFormat="1" ht="36.950000000000003" customHeight="1" x14ac:dyDescent="0.3">
      <c r="B110" s="29"/>
      <c r="C110" s="170" t="s">
        <v>125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31"/>
    </row>
    <row r="111" spans="2:65" s="1" customFormat="1" ht="6.95" customHeight="1" x14ac:dyDescent="0.3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</row>
    <row r="112" spans="2:65" s="1" customFormat="1" ht="36.950000000000003" customHeight="1" x14ac:dyDescent="0.3">
      <c r="B112" s="29"/>
      <c r="C112" s="63" t="s">
        <v>15</v>
      </c>
      <c r="D112" s="30"/>
      <c r="E112" s="30"/>
      <c r="F112" s="203" t="str">
        <f>F6</f>
        <v>Vodozádržné opatrenie v intraviláne obci Kozárovce</v>
      </c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30"/>
      <c r="R112" s="31"/>
    </row>
    <row r="113" spans="2:65" s="1" customFormat="1" ht="6.95" customHeight="1" x14ac:dyDescent="0.3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1"/>
    </row>
    <row r="114" spans="2:65" s="1" customFormat="1" ht="18" customHeight="1" x14ac:dyDescent="0.3">
      <c r="B114" s="29"/>
      <c r="C114" s="25" t="s">
        <v>19</v>
      </c>
      <c r="D114" s="30"/>
      <c r="E114" s="30"/>
      <c r="F114" s="23" t="str">
        <f>F8</f>
        <v xml:space="preserve"> </v>
      </c>
      <c r="G114" s="30"/>
      <c r="H114" s="30"/>
      <c r="I114" s="30"/>
      <c r="J114" s="30"/>
      <c r="K114" s="25" t="s">
        <v>21</v>
      </c>
      <c r="L114" s="30"/>
      <c r="M114" s="215">
        <f>IF(O8="","",O8)</f>
        <v>43697</v>
      </c>
      <c r="N114" s="189"/>
      <c r="O114" s="189"/>
      <c r="P114" s="189"/>
      <c r="Q114" s="30"/>
      <c r="R114" s="31"/>
    </row>
    <row r="115" spans="2:65" s="1" customFormat="1" ht="6.95" customHeight="1" x14ac:dyDescent="0.3"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1"/>
    </row>
    <row r="116" spans="2:65" s="1" customFormat="1" ht="15" x14ac:dyDescent="0.3">
      <c r="B116" s="29"/>
      <c r="C116" s="25" t="s">
        <v>22</v>
      </c>
      <c r="D116" s="30"/>
      <c r="E116" s="30"/>
      <c r="F116" s="23" t="str">
        <f>E11</f>
        <v xml:space="preserve"> </v>
      </c>
      <c r="G116" s="30"/>
      <c r="H116" s="30"/>
      <c r="I116" s="30"/>
      <c r="J116" s="30"/>
      <c r="K116" s="25" t="s">
        <v>27</v>
      </c>
      <c r="L116" s="30"/>
      <c r="M116" s="175" t="str">
        <f>E17</f>
        <v xml:space="preserve"> </v>
      </c>
      <c r="N116" s="189"/>
      <c r="O116" s="189"/>
      <c r="P116" s="189"/>
      <c r="Q116" s="189"/>
      <c r="R116" s="31"/>
    </row>
    <row r="117" spans="2:65" s="1" customFormat="1" ht="14.45" customHeight="1" x14ac:dyDescent="0.3">
      <c r="B117" s="29"/>
      <c r="C117" s="25" t="s">
        <v>25</v>
      </c>
      <c r="D117" s="30"/>
      <c r="E117" s="30"/>
      <c r="F117" s="23" t="str">
        <f>IF(E14="","",E14)</f>
        <v>Vyplň údaj</v>
      </c>
      <c r="G117" s="30"/>
      <c r="H117" s="30"/>
      <c r="I117" s="30"/>
      <c r="J117" s="30"/>
      <c r="K117" s="25" t="s">
        <v>30</v>
      </c>
      <c r="L117" s="30"/>
      <c r="M117" s="175" t="str">
        <f>E20</f>
        <v xml:space="preserve"> </v>
      </c>
      <c r="N117" s="189"/>
      <c r="O117" s="189"/>
      <c r="P117" s="189"/>
      <c r="Q117" s="189"/>
      <c r="R117" s="31"/>
    </row>
    <row r="118" spans="2:65" s="1" customFormat="1" ht="10.35" customHeight="1" x14ac:dyDescent="0.3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1"/>
    </row>
    <row r="119" spans="2:65" s="8" customFormat="1" ht="29.25" customHeight="1" x14ac:dyDescent="0.3">
      <c r="B119" s="131"/>
      <c r="C119" s="132" t="s">
        <v>126</v>
      </c>
      <c r="D119" s="133" t="s">
        <v>127</v>
      </c>
      <c r="E119" s="133" t="s">
        <v>53</v>
      </c>
      <c r="F119" s="223" t="s">
        <v>128</v>
      </c>
      <c r="G119" s="224"/>
      <c r="H119" s="224"/>
      <c r="I119" s="224"/>
      <c r="J119" s="133" t="s">
        <v>129</v>
      </c>
      <c r="K119" s="133" t="s">
        <v>130</v>
      </c>
      <c r="L119" s="225" t="s">
        <v>131</v>
      </c>
      <c r="M119" s="224"/>
      <c r="N119" s="223" t="s">
        <v>106</v>
      </c>
      <c r="O119" s="224"/>
      <c r="P119" s="224"/>
      <c r="Q119" s="226"/>
      <c r="R119" s="134"/>
      <c r="T119" s="70" t="s">
        <v>132</v>
      </c>
      <c r="U119" s="71" t="s">
        <v>35</v>
      </c>
      <c r="V119" s="71" t="s">
        <v>133</v>
      </c>
      <c r="W119" s="71" t="s">
        <v>134</v>
      </c>
      <c r="X119" s="71" t="s">
        <v>135</v>
      </c>
      <c r="Y119" s="71" t="s">
        <v>136</v>
      </c>
      <c r="Z119" s="71" t="s">
        <v>137</v>
      </c>
      <c r="AA119" s="72" t="s">
        <v>138</v>
      </c>
    </row>
    <row r="120" spans="2:65" s="1" customFormat="1" ht="29.25" customHeight="1" x14ac:dyDescent="0.35">
      <c r="B120" s="29"/>
      <c r="C120" s="74" t="s">
        <v>103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238">
        <f>BK120</f>
        <v>0</v>
      </c>
      <c r="O120" s="239"/>
      <c r="P120" s="239"/>
      <c r="Q120" s="239"/>
      <c r="R120" s="31"/>
      <c r="T120" s="73"/>
      <c r="U120" s="45"/>
      <c r="V120" s="45"/>
      <c r="W120" s="135">
        <f>W121+W171</f>
        <v>0</v>
      </c>
      <c r="X120" s="45"/>
      <c r="Y120" s="135">
        <f>Y121+Y171</f>
        <v>3279.0558230500001</v>
      </c>
      <c r="Z120" s="45"/>
      <c r="AA120" s="136">
        <f>AA121+AA171</f>
        <v>140.69059999999999</v>
      </c>
      <c r="AT120" s="13" t="s">
        <v>70</v>
      </c>
      <c r="AU120" s="13" t="s">
        <v>108</v>
      </c>
      <c r="BK120" s="137">
        <f>BK121+BK171</f>
        <v>0</v>
      </c>
    </row>
    <row r="121" spans="2:65" s="9" customFormat="1" ht="37.35" customHeight="1" x14ac:dyDescent="0.35">
      <c r="B121" s="138"/>
      <c r="C121" s="139"/>
      <c r="D121" s="140" t="s">
        <v>109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240">
        <f>BK121</f>
        <v>0</v>
      </c>
      <c r="O121" s="241"/>
      <c r="P121" s="241"/>
      <c r="Q121" s="241"/>
      <c r="R121" s="141"/>
      <c r="T121" s="142"/>
      <c r="U121" s="139"/>
      <c r="V121" s="139"/>
      <c r="W121" s="143">
        <f>W122+W142+W152+W156+W159+W169</f>
        <v>0</v>
      </c>
      <c r="X121" s="139"/>
      <c r="Y121" s="143">
        <f>Y122+Y142+Y152+Y156+Y159+Y169</f>
        <v>3279.0558230500001</v>
      </c>
      <c r="Z121" s="139"/>
      <c r="AA121" s="144">
        <f>AA122+AA142+AA152+AA156+AA159+AA169</f>
        <v>140.69059999999999</v>
      </c>
      <c r="AR121" s="145" t="s">
        <v>75</v>
      </c>
      <c r="AT121" s="146" t="s">
        <v>70</v>
      </c>
      <c r="AU121" s="146" t="s">
        <v>71</v>
      </c>
      <c r="AY121" s="145" t="s">
        <v>139</v>
      </c>
      <c r="BK121" s="147">
        <f>BK122+BK142+BK152+BK156+BK159+BK169</f>
        <v>0</v>
      </c>
    </row>
    <row r="122" spans="2:65" s="9" customFormat="1" ht="19.899999999999999" customHeight="1" x14ac:dyDescent="0.3">
      <c r="B122" s="138"/>
      <c r="C122" s="139"/>
      <c r="D122" s="148" t="s">
        <v>110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242">
        <f>BK122</f>
        <v>0</v>
      </c>
      <c r="O122" s="243"/>
      <c r="P122" s="243"/>
      <c r="Q122" s="243"/>
      <c r="R122" s="141"/>
      <c r="T122" s="142"/>
      <c r="U122" s="139"/>
      <c r="V122" s="139"/>
      <c r="W122" s="143">
        <f>SUM(W123:W141)</f>
        <v>0</v>
      </c>
      <c r="X122" s="139"/>
      <c r="Y122" s="143">
        <f>SUM(Y123:Y141)</f>
        <v>0.62304925</v>
      </c>
      <c r="Z122" s="139"/>
      <c r="AA122" s="144">
        <f>SUM(AA123:AA141)</f>
        <v>140.69059999999999</v>
      </c>
      <c r="AR122" s="145" t="s">
        <v>75</v>
      </c>
      <c r="AT122" s="146" t="s">
        <v>70</v>
      </c>
      <c r="AU122" s="146" t="s">
        <v>75</v>
      </c>
      <c r="AY122" s="145" t="s">
        <v>139</v>
      </c>
      <c r="BK122" s="147">
        <f>SUM(BK123:BK141)</f>
        <v>0</v>
      </c>
    </row>
    <row r="123" spans="2:65" s="1" customFormat="1" ht="44.25" customHeight="1" x14ac:dyDescent="0.3">
      <c r="B123" s="120"/>
      <c r="C123" s="149" t="s">
        <v>75</v>
      </c>
      <c r="D123" s="149" t="s">
        <v>140</v>
      </c>
      <c r="E123" s="150" t="s">
        <v>141</v>
      </c>
      <c r="F123" s="227" t="s">
        <v>142</v>
      </c>
      <c r="G123" s="228"/>
      <c r="H123" s="228"/>
      <c r="I123" s="228"/>
      <c r="J123" s="151" t="s">
        <v>93</v>
      </c>
      <c r="K123" s="152">
        <v>432.8</v>
      </c>
      <c r="L123" s="229">
        <v>0</v>
      </c>
      <c r="M123" s="228"/>
      <c r="N123" s="230">
        <f t="shared" ref="N123:N141" si="5">ROUND(L123*K123,3)</f>
        <v>0</v>
      </c>
      <c r="O123" s="228"/>
      <c r="P123" s="228"/>
      <c r="Q123" s="228"/>
      <c r="R123" s="122"/>
      <c r="T123" s="153" t="s">
        <v>3</v>
      </c>
      <c r="U123" s="38" t="s">
        <v>38</v>
      </c>
      <c r="V123" s="30"/>
      <c r="W123" s="154">
        <f t="shared" ref="W123:W141" si="6">V123*K123</f>
        <v>0</v>
      </c>
      <c r="X123" s="154">
        <v>0</v>
      </c>
      <c r="Y123" s="154">
        <f t="shared" ref="Y123:Y141" si="7">X123*K123</f>
        <v>0</v>
      </c>
      <c r="Z123" s="154">
        <v>0.127</v>
      </c>
      <c r="AA123" s="155">
        <f t="shared" ref="AA123:AA141" si="8">Z123*K123</f>
        <v>54.965600000000002</v>
      </c>
      <c r="AR123" s="13" t="s">
        <v>143</v>
      </c>
      <c r="AT123" s="13" t="s">
        <v>140</v>
      </c>
      <c r="AU123" s="13" t="s">
        <v>90</v>
      </c>
      <c r="AY123" s="13" t="s">
        <v>139</v>
      </c>
      <c r="BE123" s="94">
        <f t="shared" ref="BE123:BE141" si="9">IF(U123="základná",N123,0)</f>
        <v>0</v>
      </c>
      <c r="BF123" s="94">
        <f t="shared" ref="BF123:BF141" si="10">IF(U123="znížená",N123,0)</f>
        <v>0</v>
      </c>
      <c r="BG123" s="94">
        <f t="shared" ref="BG123:BG141" si="11">IF(U123="zákl. prenesená",N123,0)</f>
        <v>0</v>
      </c>
      <c r="BH123" s="94">
        <f t="shared" ref="BH123:BH141" si="12">IF(U123="zníž. prenesená",N123,0)</f>
        <v>0</v>
      </c>
      <c r="BI123" s="94">
        <f t="shared" ref="BI123:BI141" si="13">IF(U123="nulová",N123,0)</f>
        <v>0</v>
      </c>
      <c r="BJ123" s="13" t="s">
        <v>90</v>
      </c>
      <c r="BK123" s="156">
        <f t="shared" ref="BK123:BK141" si="14">ROUND(L123*K123,3)</f>
        <v>0</v>
      </c>
      <c r="BL123" s="13" t="s">
        <v>143</v>
      </c>
      <c r="BM123" s="13" t="s">
        <v>144</v>
      </c>
    </row>
    <row r="124" spans="2:65" s="1" customFormat="1" ht="44.25" customHeight="1" x14ac:dyDescent="0.3">
      <c r="B124" s="120"/>
      <c r="C124" s="149" t="s">
        <v>90</v>
      </c>
      <c r="D124" s="149" t="s">
        <v>140</v>
      </c>
      <c r="E124" s="150" t="s">
        <v>145</v>
      </c>
      <c r="F124" s="227" t="s">
        <v>146</v>
      </c>
      <c r="G124" s="228"/>
      <c r="H124" s="228"/>
      <c r="I124" s="228"/>
      <c r="J124" s="151" t="s">
        <v>93</v>
      </c>
      <c r="K124" s="152">
        <v>675</v>
      </c>
      <c r="L124" s="229">
        <v>0</v>
      </c>
      <c r="M124" s="228"/>
      <c r="N124" s="230">
        <f t="shared" si="5"/>
        <v>0</v>
      </c>
      <c r="O124" s="228"/>
      <c r="P124" s="228"/>
      <c r="Q124" s="228"/>
      <c r="R124" s="122"/>
      <c r="T124" s="153" t="s">
        <v>3</v>
      </c>
      <c r="U124" s="38" t="s">
        <v>38</v>
      </c>
      <c r="V124" s="30"/>
      <c r="W124" s="154">
        <f t="shared" si="6"/>
        <v>0</v>
      </c>
      <c r="X124" s="154">
        <v>0</v>
      </c>
      <c r="Y124" s="154">
        <f t="shared" si="7"/>
        <v>0</v>
      </c>
      <c r="Z124" s="154">
        <v>0.127</v>
      </c>
      <c r="AA124" s="155">
        <f t="shared" si="8"/>
        <v>85.724999999999994</v>
      </c>
      <c r="AR124" s="13" t="s">
        <v>143</v>
      </c>
      <c r="AT124" s="13" t="s">
        <v>140</v>
      </c>
      <c r="AU124" s="13" t="s">
        <v>90</v>
      </c>
      <c r="AY124" s="13" t="s">
        <v>139</v>
      </c>
      <c r="BE124" s="94">
        <f t="shared" si="9"/>
        <v>0</v>
      </c>
      <c r="BF124" s="94">
        <f t="shared" si="10"/>
        <v>0</v>
      </c>
      <c r="BG124" s="94">
        <f t="shared" si="11"/>
        <v>0</v>
      </c>
      <c r="BH124" s="94">
        <f t="shared" si="12"/>
        <v>0</v>
      </c>
      <c r="BI124" s="94">
        <f t="shared" si="13"/>
        <v>0</v>
      </c>
      <c r="BJ124" s="13" t="s">
        <v>90</v>
      </c>
      <c r="BK124" s="156">
        <f t="shared" si="14"/>
        <v>0</v>
      </c>
      <c r="BL124" s="13" t="s">
        <v>143</v>
      </c>
      <c r="BM124" s="13" t="s">
        <v>147</v>
      </c>
    </row>
    <row r="125" spans="2:65" s="1" customFormat="1" ht="31.5" customHeight="1" x14ac:dyDescent="0.3">
      <c r="B125" s="120"/>
      <c r="C125" s="149" t="s">
        <v>148</v>
      </c>
      <c r="D125" s="149" t="s">
        <v>140</v>
      </c>
      <c r="E125" s="150" t="s">
        <v>149</v>
      </c>
      <c r="F125" s="227" t="s">
        <v>150</v>
      </c>
      <c r="G125" s="228"/>
      <c r="H125" s="228"/>
      <c r="I125" s="228"/>
      <c r="J125" s="151" t="s">
        <v>88</v>
      </c>
      <c r="K125" s="152">
        <v>1985.1</v>
      </c>
      <c r="L125" s="229">
        <v>0</v>
      </c>
      <c r="M125" s="228"/>
      <c r="N125" s="230">
        <f t="shared" si="5"/>
        <v>0</v>
      </c>
      <c r="O125" s="228"/>
      <c r="P125" s="228"/>
      <c r="Q125" s="228"/>
      <c r="R125" s="122"/>
      <c r="T125" s="153" t="s">
        <v>3</v>
      </c>
      <c r="U125" s="38" t="s">
        <v>38</v>
      </c>
      <c r="V125" s="30"/>
      <c r="W125" s="154">
        <f t="shared" si="6"/>
        <v>0</v>
      </c>
      <c r="X125" s="154">
        <v>0</v>
      </c>
      <c r="Y125" s="154">
        <f t="shared" si="7"/>
        <v>0</v>
      </c>
      <c r="Z125" s="154">
        <v>0</v>
      </c>
      <c r="AA125" s="155">
        <f t="shared" si="8"/>
        <v>0</v>
      </c>
      <c r="AR125" s="13" t="s">
        <v>143</v>
      </c>
      <c r="AT125" s="13" t="s">
        <v>140</v>
      </c>
      <c r="AU125" s="13" t="s">
        <v>90</v>
      </c>
      <c r="AY125" s="13" t="s">
        <v>139</v>
      </c>
      <c r="BE125" s="94">
        <f t="shared" si="9"/>
        <v>0</v>
      </c>
      <c r="BF125" s="94">
        <f t="shared" si="10"/>
        <v>0</v>
      </c>
      <c r="BG125" s="94">
        <f t="shared" si="11"/>
        <v>0</v>
      </c>
      <c r="BH125" s="94">
        <f t="shared" si="12"/>
        <v>0</v>
      </c>
      <c r="BI125" s="94">
        <f t="shared" si="13"/>
        <v>0</v>
      </c>
      <c r="BJ125" s="13" t="s">
        <v>90</v>
      </c>
      <c r="BK125" s="156">
        <f t="shared" si="14"/>
        <v>0</v>
      </c>
      <c r="BL125" s="13" t="s">
        <v>143</v>
      </c>
      <c r="BM125" s="13" t="s">
        <v>151</v>
      </c>
    </row>
    <row r="126" spans="2:65" s="1" customFormat="1" ht="31.5" customHeight="1" x14ac:dyDescent="0.3">
      <c r="B126" s="120"/>
      <c r="C126" s="149" t="s">
        <v>143</v>
      </c>
      <c r="D126" s="149" t="s">
        <v>140</v>
      </c>
      <c r="E126" s="150" t="s">
        <v>152</v>
      </c>
      <c r="F126" s="227" t="s">
        <v>153</v>
      </c>
      <c r="G126" s="228"/>
      <c r="H126" s="228"/>
      <c r="I126" s="228"/>
      <c r="J126" s="151" t="s">
        <v>88</v>
      </c>
      <c r="K126" s="152">
        <v>992.55</v>
      </c>
      <c r="L126" s="229">
        <v>0</v>
      </c>
      <c r="M126" s="228"/>
      <c r="N126" s="230">
        <f t="shared" si="5"/>
        <v>0</v>
      </c>
      <c r="O126" s="228"/>
      <c r="P126" s="228"/>
      <c r="Q126" s="228"/>
      <c r="R126" s="122"/>
      <c r="T126" s="153" t="s">
        <v>3</v>
      </c>
      <c r="U126" s="38" t="s">
        <v>38</v>
      </c>
      <c r="V126" s="30"/>
      <c r="W126" s="154">
        <f t="shared" si="6"/>
        <v>0</v>
      </c>
      <c r="X126" s="154">
        <v>0</v>
      </c>
      <c r="Y126" s="154">
        <f t="shared" si="7"/>
        <v>0</v>
      </c>
      <c r="Z126" s="154">
        <v>0</v>
      </c>
      <c r="AA126" s="155">
        <f t="shared" si="8"/>
        <v>0</v>
      </c>
      <c r="AR126" s="13" t="s">
        <v>143</v>
      </c>
      <c r="AT126" s="13" t="s">
        <v>140</v>
      </c>
      <c r="AU126" s="13" t="s">
        <v>90</v>
      </c>
      <c r="AY126" s="13" t="s">
        <v>139</v>
      </c>
      <c r="BE126" s="94">
        <f t="shared" si="9"/>
        <v>0</v>
      </c>
      <c r="BF126" s="94">
        <f t="shared" si="10"/>
        <v>0</v>
      </c>
      <c r="BG126" s="94">
        <f t="shared" si="11"/>
        <v>0</v>
      </c>
      <c r="BH126" s="94">
        <f t="shared" si="12"/>
        <v>0</v>
      </c>
      <c r="BI126" s="94">
        <f t="shared" si="13"/>
        <v>0</v>
      </c>
      <c r="BJ126" s="13" t="s">
        <v>90</v>
      </c>
      <c r="BK126" s="156">
        <f t="shared" si="14"/>
        <v>0</v>
      </c>
      <c r="BL126" s="13" t="s">
        <v>143</v>
      </c>
      <c r="BM126" s="13" t="s">
        <v>154</v>
      </c>
    </row>
    <row r="127" spans="2:65" s="1" customFormat="1" ht="31.5" customHeight="1" x14ac:dyDescent="0.3">
      <c r="B127" s="120"/>
      <c r="C127" s="149" t="s">
        <v>155</v>
      </c>
      <c r="D127" s="149" t="s">
        <v>140</v>
      </c>
      <c r="E127" s="150" t="s">
        <v>156</v>
      </c>
      <c r="F127" s="227" t="s">
        <v>157</v>
      </c>
      <c r="G127" s="228"/>
      <c r="H127" s="228"/>
      <c r="I127" s="228"/>
      <c r="J127" s="151" t="s">
        <v>88</v>
      </c>
      <c r="K127" s="152">
        <v>91.6</v>
      </c>
      <c r="L127" s="229">
        <v>0</v>
      </c>
      <c r="M127" s="228"/>
      <c r="N127" s="230">
        <f t="shared" si="5"/>
        <v>0</v>
      </c>
      <c r="O127" s="228"/>
      <c r="P127" s="228"/>
      <c r="Q127" s="228"/>
      <c r="R127" s="122"/>
      <c r="T127" s="153" t="s">
        <v>3</v>
      </c>
      <c r="U127" s="38" t="s">
        <v>38</v>
      </c>
      <c r="V127" s="30"/>
      <c r="W127" s="154">
        <f t="shared" si="6"/>
        <v>0</v>
      </c>
      <c r="X127" s="154">
        <v>0</v>
      </c>
      <c r="Y127" s="154">
        <f t="shared" si="7"/>
        <v>0</v>
      </c>
      <c r="Z127" s="154">
        <v>0</v>
      </c>
      <c r="AA127" s="155">
        <f t="shared" si="8"/>
        <v>0</v>
      </c>
      <c r="AR127" s="13" t="s">
        <v>143</v>
      </c>
      <c r="AT127" s="13" t="s">
        <v>140</v>
      </c>
      <c r="AU127" s="13" t="s">
        <v>90</v>
      </c>
      <c r="AY127" s="13" t="s">
        <v>139</v>
      </c>
      <c r="BE127" s="94">
        <f t="shared" si="9"/>
        <v>0</v>
      </c>
      <c r="BF127" s="94">
        <f t="shared" si="10"/>
        <v>0</v>
      </c>
      <c r="BG127" s="94">
        <f t="shared" si="11"/>
        <v>0</v>
      </c>
      <c r="BH127" s="94">
        <f t="shared" si="12"/>
        <v>0</v>
      </c>
      <c r="BI127" s="94">
        <f t="shared" si="13"/>
        <v>0</v>
      </c>
      <c r="BJ127" s="13" t="s">
        <v>90</v>
      </c>
      <c r="BK127" s="156">
        <f t="shared" si="14"/>
        <v>0</v>
      </c>
      <c r="BL127" s="13" t="s">
        <v>143</v>
      </c>
      <c r="BM127" s="13" t="s">
        <v>158</v>
      </c>
    </row>
    <row r="128" spans="2:65" s="1" customFormat="1" ht="44.25" customHeight="1" x14ac:dyDescent="0.3">
      <c r="B128" s="120"/>
      <c r="C128" s="149" t="s">
        <v>159</v>
      </c>
      <c r="D128" s="149" t="s">
        <v>140</v>
      </c>
      <c r="E128" s="150" t="s">
        <v>160</v>
      </c>
      <c r="F128" s="227" t="s">
        <v>161</v>
      </c>
      <c r="G128" s="228"/>
      <c r="H128" s="228"/>
      <c r="I128" s="228"/>
      <c r="J128" s="151" t="s">
        <v>88</v>
      </c>
      <c r="K128" s="152">
        <v>27.48</v>
      </c>
      <c r="L128" s="229">
        <v>0</v>
      </c>
      <c r="M128" s="228"/>
      <c r="N128" s="230">
        <f t="shared" si="5"/>
        <v>0</v>
      </c>
      <c r="O128" s="228"/>
      <c r="P128" s="228"/>
      <c r="Q128" s="228"/>
      <c r="R128" s="122"/>
      <c r="T128" s="153" t="s">
        <v>3</v>
      </c>
      <c r="U128" s="38" t="s">
        <v>38</v>
      </c>
      <c r="V128" s="30"/>
      <c r="W128" s="154">
        <f t="shared" si="6"/>
        <v>0</v>
      </c>
      <c r="X128" s="154">
        <v>0</v>
      </c>
      <c r="Y128" s="154">
        <f t="shared" si="7"/>
        <v>0</v>
      </c>
      <c r="Z128" s="154">
        <v>0</v>
      </c>
      <c r="AA128" s="155">
        <f t="shared" si="8"/>
        <v>0</v>
      </c>
      <c r="AR128" s="13" t="s">
        <v>143</v>
      </c>
      <c r="AT128" s="13" t="s">
        <v>140</v>
      </c>
      <c r="AU128" s="13" t="s">
        <v>90</v>
      </c>
      <c r="AY128" s="13" t="s">
        <v>139</v>
      </c>
      <c r="BE128" s="94">
        <f t="shared" si="9"/>
        <v>0</v>
      </c>
      <c r="BF128" s="94">
        <f t="shared" si="10"/>
        <v>0</v>
      </c>
      <c r="BG128" s="94">
        <f t="shared" si="11"/>
        <v>0</v>
      </c>
      <c r="BH128" s="94">
        <f t="shared" si="12"/>
        <v>0</v>
      </c>
      <c r="BI128" s="94">
        <f t="shared" si="13"/>
        <v>0</v>
      </c>
      <c r="BJ128" s="13" t="s">
        <v>90</v>
      </c>
      <c r="BK128" s="156">
        <f t="shared" si="14"/>
        <v>0</v>
      </c>
      <c r="BL128" s="13" t="s">
        <v>143</v>
      </c>
      <c r="BM128" s="13" t="s">
        <v>162</v>
      </c>
    </row>
    <row r="129" spans="2:65" s="1" customFormat="1" ht="31.5" customHeight="1" x14ac:dyDescent="0.3">
      <c r="B129" s="120"/>
      <c r="C129" s="149" t="s">
        <v>163</v>
      </c>
      <c r="D129" s="149" t="s">
        <v>140</v>
      </c>
      <c r="E129" s="150" t="s">
        <v>164</v>
      </c>
      <c r="F129" s="227" t="s">
        <v>165</v>
      </c>
      <c r="G129" s="228"/>
      <c r="H129" s="228"/>
      <c r="I129" s="228"/>
      <c r="J129" s="151" t="s">
        <v>88</v>
      </c>
      <c r="K129" s="152">
        <v>12.1</v>
      </c>
      <c r="L129" s="229">
        <v>0</v>
      </c>
      <c r="M129" s="228"/>
      <c r="N129" s="230">
        <f t="shared" si="5"/>
        <v>0</v>
      </c>
      <c r="O129" s="228"/>
      <c r="P129" s="228"/>
      <c r="Q129" s="228"/>
      <c r="R129" s="122"/>
      <c r="T129" s="153" t="s">
        <v>3</v>
      </c>
      <c r="U129" s="38" t="s">
        <v>38</v>
      </c>
      <c r="V129" s="30"/>
      <c r="W129" s="154">
        <f t="shared" si="6"/>
        <v>0</v>
      </c>
      <c r="X129" s="154">
        <v>2.2100000000000002E-2</v>
      </c>
      <c r="Y129" s="154">
        <f t="shared" si="7"/>
        <v>0.26741000000000004</v>
      </c>
      <c r="Z129" s="154">
        <v>0</v>
      </c>
      <c r="AA129" s="155">
        <f t="shared" si="8"/>
        <v>0</v>
      </c>
      <c r="AR129" s="13" t="s">
        <v>143</v>
      </c>
      <c r="AT129" s="13" t="s">
        <v>140</v>
      </c>
      <c r="AU129" s="13" t="s">
        <v>90</v>
      </c>
      <c r="AY129" s="13" t="s">
        <v>139</v>
      </c>
      <c r="BE129" s="94">
        <f t="shared" si="9"/>
        <v>0</v>
      </c>
      <c r="BF129" s="94">
        <f t="shared" si="10"/>
        <v>0</v>
      </c>
      <c r="BG129" s="94">
        <f t="shared" si="11"/>
        <v>0</v>
      </c>
      <c r="BH129" s="94">
        <f t="shared" si="12"/>
        <v>0</v>
      </c>
      <c r="BI129" s="94">
        <f t="shared" si="13"/>
        <v>0</v>
      </c>
      <c r="BJ129" s="13" t="s">
        <v>90</v>
      </c>
      <c r="BK129" s="156">
        <f t="shared" si="14"/>
        <v>0</v>
      </c>
      <c r="BL129" s="13" t="s">
        <v>143</v>
      </c>
      <c r="BM129" s="13" t="s">
        <v>166</v>
      </c>
    </row>
    <row r="130" spans="2:65" s="1" customFormat="1" ht="44.25" customHeight="1" x14ac:dyDescent="0.3">
      <c r="B130" s="120"/>
      <c r="C130" s="149" t="s">
        <v>167</v>
      </c>
      <c r="D130" s="149" t="s">
        <v>140</v>
      </c>
      <c r="E130" s="150" t="s">
        <v>168</v>
      </c>
      <c r="F130" s="227" t="s">
        <v>169</v>
      </c>
      <c r="G130" s="228"/>
      <c r="H130" s="228"/>
      <c r="I130" s="228"/>
      <c r="J130" s="151" t="s">
        <v>88</v>
      </c>
      <c r="K130" s="152">
        <v>2088.8000000000002</v>
      </c>
      <c r="L130" s="229">
        <v>0</v>
      </c>
      <c r="M130" s="228"/>
      <c r="N130" s="230">
        <f t="shared" si="5"/>
        <v>0</v>
      </c>
      <c r="O130" s="228"/>
      <c r="P130" s="228"/>
      <c r="Q130" s="228"/>
      <c r="R130" s="122"/>
      <c r="T130" s="153" t="s">
        <v>3</v>
      </c>
      <c r="U130" s="38" t="s">
        <v>38</v>
      </c>
      <c r="V130" s="30"/>
      <c r="W130" s="154">
        <f t="shared" si="6"/>
        <v>0</v>
      </c>
      <c r="X130" s="154">
        <v>0</v>
      </c>
      <c r="Y130" s="154">
        <f t="shared" si="7"/>
        <v>0</v>
      </c>
      <c r="Z130" s="154">
        <v>0</v>
      </c>
      <c r="AA130" s="155">
        <f t="shared" si="8"/>
        <v>0</v>
      </c>
      <c r="AR130" s="13" t="s">
        <v>143</v>
      </c>
      <c r="AT130" s="13" t="s">
        <v>140</v>
      </c>
      <c r="AU130" s="13" t="s">
        <v>90</v>
      </c>
      <c r="AY130" s="13" t="s">
        <v>139</v>
      </c>
      <c r="BE130" s="94">
        <f t="shared" si="9"/>
        <v>0</v>
      </c>
      <c r="BF130" s="94">
        <f t="shared" si="10"/>
        <v>0</v>
      </c>
      <c r="BG130" s="94">
        <f t="shared" si="11"/>
        <v>0</v>
      </c>
      <c r="BH130" s="94">
        <f t="shared" si="12"/>
        <v>0</v>
      </c>
      <c r="BI130" s="94">
        <f t="shared" si="13"/>
        <v>0</v>
      </c>
      <c r="BJ130" s="13" t="s">
        <v>90</v>
      </c>
      <c r="BK130" s="156">
        <f t="shared" si="14"/>
        <v>0</v>
      </c>
      <c r="BL130" s="13" t="s">
        <v>143</v>
      </c>
      <c r="BM130" s="13" t="s">
        <v>170</v>
      </c>
    </row>
    <row r="131" spans="2:65" s="1" customFormat="1" ht="22.5" customHeight="1" x14ac:dyDescent="0.3">
      <c r="B131" s="120"/>
      <c r="C131" s="149" t="s">
        <v>171</v>
      </c>
      <c r="D131" s="149" t="s">
        <v>140</v>
      </c>
      <c r="E131" s="150" t="s">
        <v>172</v>
      </c>
      <c r="F131" s="227" t="s">
        <v>173</v>
      </c>
      <c r="G131" s="228"/>
      <c r="H131" s="228"/>
      <c r="I131" s="228"/>
      <c r="J131" s="151" t="s">
        <v>88</v>
      </c>
      <c r="K131" s="152">
        <v>2088.8000000000002</v>
      </c>
      <c r="L131" s="229">
        <v>0</v>
      </c>
      <c r="M131" s="228"/>
      <c r="N131" s="230">
        <f t="shared" si="5"/>
        <v>0</v>
      </c>
      <c r="O131" s="228"/>
      <c r="P131" s="228"/>
      <c r="Q131" s="228"/>
      <c r="R131" s="122"/>
      <c r="T131" s="153" t="s">
        <v>3</v>
      </c>
      <c r="U131" s="38" t="s">
        <v>38</v>
      </c>
      <c r="V131" s="30"/>
      <c r="W131" s="154">
        <f t="shared" si="6"/>
        <v>0</v>
      </c>
      <c r="X131" s="154">
        <v>0</v>
      </c>
      <c r="Y131" s="154">
        <f t="shared" si="7"/>
        <v>0</v>
      </c>
      <c r="Z131" s="154">
        <v>0</v>
      </c>
      <c r="AA131" s="155">
        <f t="shared" si="8"/>
        <v>0</v>
      </c>
      <c r="AR131" s="13" t="s">
        <v>143</v>
      </c>
      <c r="AT131" s="13" t="s">
        <v>140</v>
      </c>
      <c r="AU131" s="13" t="s">
        <v>90</v>
      </c>
      <c r="AY131" s="13" t="s">
        <v>139</v>
      </c>
      <c r="BE131" s="94">
        <f t="shared" si="9"/>
        <v>0</v>
      </c>
      <c r="BF131" s="94">
        <f t="shared" si="10"/>
        <v>0</v>
      </c>
      <c r="BG131" s="94">
        <f t="shared" si="11"/>
        <v>0</v>
      </c>
      <c r="BH131" s="94">
        <f t="shared" si="12"/>
        <v>0</v>
      </c>
      <c r="BI131" s="94">
        <f t="shared" si="13"/>
        <v>0</v>
      </c>
      <c r="BJ131" s="13" t="s">
        <v>90</v>
      </c>
      <c r="BK131" s="156">
        <f t="shared" si="14"/>
        <v>0</v>
      </c>
      <c r="BL131" s="13" t="s">
        <v>143</v>
      </c>
      <c r="BM131" s="13" t="s">
        <v>174</v>
      </c>
    </row>
    <row r="132" spans="2:65" s="1" customFormat="1" ht="31.5" customHeight="1" x14ac:dyDescent="0.3">
      <c r="B132" s="120"/>
      <c r="C132" s="149" t="s">
        <v>175</v>
      </c>
      <c r="D132" s="149" t="s">
        <v>140</v>
      </c>
      <c r="E132" s="150" t="s">
        <v>176</v>
      </c>
      <c r="F132" s="227" t="s">
        <v>177</v>
      </c>
      <c r="G132" s="228"/>
      <c r="H132" s="228"/>
      <c r="I132" s="228"/>
      <c r="J132" s="151" t="s">
        <v>93</v>
      </c>
      <c r="K132" s="152">
        <v>551.25</v>
      </c>
      <c r="L132" s="229">
        <v>0</v>
      </c>
      <c r="M132" s="228"/>
      <c r="N132" s="230">
        <f t="shared" si="5"/>
        <v>0</v>
      </c>
      <c r="O132" s="228"/>
      <c r="P132" s="228"/>
      <c r="Q132" s="228"/>
      <c r="R132" s="122"/>
      <c r="T132" s="153" t="s">
        <v>3</v>
      </c>
      <c r="U132" s="38" t="s">
        <v>38</v>
      </c>
      <c r="V132" s="30"/>
      <c r="W132" s="154">
        <f t="shared" si="6"/>
        <v>0</v>
      </c>
      <c r="X132" s="154">
        <v>0</v>
      </c>
      <c r="Y132" s="154">
        <f t="shared" si="7"/>
        <v>0</v>
      </c>
      <c r="Z132" s="154">
        <v>0</v>
      </c>
      <c r="AA132" s="155">
        <f t="shared" si="8"/>
        <v>0</v>
      </c>
      <c r="AR132" s="13" t="s">
        <v>143</v>
      </c>
      <c r="AT132" s="13" t="s">
        <v>140</v>
      </c>
      <c r="AU132" s="13" t="s">
        <v>90</v>
      </c>
      <c r="AY132" s="13" t="s">
        <v>139</v>
      </c>
      <c r="BE132" s="94">
        <f t="shared" si="9"/>
        <v>0</v>
      </c>
      <c r="BF132" s="94">
        <f t="shared" si="10"/>
        <v>0</v>
      </c>
      <c r="BG132" s="94">
        <f t="shared" si="11"/>
        <v>0</v>
      </c>
      <c r="BH132" s="94">
        <f t="shared" si="12"/>
        <v>0</v>
      </c>
      <c r="BI132" s="94">
        <f t="shared" si="13"/>
        <v>0</v>
      </c>
      <c r="BJ132" s="13" t="s">
        <v>90</v>
      </c>
      <c r="BK132" s="156">
        <f t="shared" si="14"/>
        <v>0</v>
      </c>
      <c r="BL132" s="13" t="s">
        <v>143</v>
      </c>
      <c r="BM132" s="13" t="s">
        <v>178</v>
      </c>
    </row>
    <row r="133" spans="2:65" s="1" customFormat="1" ht="31.5" customHeight="1" x14ac:dyDescent="0.3">
      <c r="B133" s="120"/>
      <c r="C133" s="149" t="s">
        <v>179</v>
      </c>
      <c r="D133" s="149" t="s">
        <v>140</v>
      </c>
      <c r="E133" s="150" t="s">
        <v>180</v>
      </c>
      <c r="F133" s="227" t="s">
        <v>181</v>
      </c>
      <c r="G133" s="228"/>
      <c r="H133" s="228"/>
      <c r="I133" s="228"/>
      <c r="J133" s="151" t="s">
        <v>93</v>
      </c>
      <c r="K133" s="152">
        <v>551.25</v>
      </c>
      <c r="L133" s="229">
        <v>0</v>
      </c>
      <c r="M133" s="228"/>
      <c r="N133" s="230">
        <f t="shared" si="5"/>
        <v>0</v>
      </c>
      <c r="O133" s="228"/>
      <c r="P133" s="228"/>
      <c r="Q133" s="228"/>
      <c r="R133" s="122"/>
      <c r="T133" s="153" t="s">
        <v>3</v>
      </c>
      <c r="U133" s="38" t="s">
        <v>38</v>
      </c>
      <c r="V133" s="30"/>
      <c r="W133" s="154">
        <f t="shared" si="6"/>
        <v>0</v>
      </c>
      <c r="X133" s="154">
        <v>0</v>
      </c>
      <c r="Y133" s="154">
        <f t="shared" si="7"/>
        <v>0</v>
      </c>
      <c r="Z133" s="154">
        <v>0</v>
      </c>
      <c r="AA133" s="155">
        <f t="shared" si="8"/>
        <v>0</v>
      </c>
      <c r="AR133" s="13" t="s">
        <v>143</v>
      </c>
      <c r="AT133" s="13" t="s">
        <v>140</v>
      </c>
      <c r="AU133" s="13" t="s">
        <v>90</v>
      </c>
      <c r="AY133" s="13" t="s">
        <v>139</v>
      </c>
      <c r="BE133" s="94">
        <f t="shared" si="9"/>
        <v>0</v>
      </c>
      <c r="BF133" s="94">
        <f t="shared" si="10"/>
        <v>0</v>
      </c>
      <c r="BG133" s="94">
        <f t="shared" si="11"/>
        <v>0</v>
      </c>
      <c r="BH133" s="94">
        <f t="shared" si="12"/>
        <v>0</v>
      </c>
      <c r="BI133" s="94">
        <f t="shared" si="13"/>
        <v>0</v>
      </c>
      <c r="BJ133" s="13" t="s">
        <v>90</v>
      </c>
      <c r="BK133" s="156">
        <f t="shared" si="14"/>
        <v>0</v>
      </c>
      <c r="BL133" s="13" t="s">
        <v>143</v>
      </c>
      <c r="BM133" s="13" t="s">
        <v>182</v>
      </c>
    </row>
    <row r="134" spans="2:65" s="1" customFormat="1" ht="31.5" customHeight="1" x14ac:dyDescent="0.3">
      <c r="B134" s="120"/>
      <c r="C134" s="149" t="s">
        <v>183</v>
      </c>
      <c r="D134" s="149" t="s">
        <v>140</v>
      </c>
      <c r="E134" s="150" t="s">
        <v>184</v>
      </c>
      <c r="F134" s="227" t="s">
        <v>185</v>
      </c>
      <c r="G134" s="228"/>
      <c r="H134" s="228"/>
      <c r="I134" s="228"/>
      <c r="J134" s="151" t="s">
        <v>93</v>
      </c>
      <c r="K134" s="152">
        <v>551.25</v>
      </c>
      <c r="L134" s="229">
        <v>0</v>
      </c>
      <c r="M134" s="228"/>
      <c r="N134" s="230">
        <f t="shared" si="5"/>
        <v>0</v>
      </c>
      <c r="O134" s="228"/>
      <c r="P134" s="228"/>
      <c r="Q134" s="228"/>
      <c r="R134" s="122"/>
      <c r="T134" s="153" t="s">
        <v>3</v>
      </c>
      <c r="U134" s="38" t="s">
        <v>38</v>
      </c>
      <c r="V134" s="30"/>
      <c r="W134" s="154">
        <f t="shared" si="6"/>
        <v>0</v>
      </c>
      <c r="X134" s="154">
        <v>0</v>
      </c>
      <c r="Y134" s="154">
        <f t="shared" si="7"/>
        <v>0</v>
      </c>
      <c r="Z134" s="154">
        <v>0</v>
      </c>
      <c r="AA134" s="155">
        <f t="shared" si="8"/>
        <v>0</v>
      </c>
      <c r="AR134" s="13" t="s">
        <v>143</v>
      </c>
      <c r="AT134" s="13" t="s">
        <v>140</v>
      </c>
      <c r="AU134" s="13" t="s">
        <v>90</v>
      </c>
      <c r="AY134" s="13" t="s">
        <v>139</v>
      </c>
      <c r="BE134" s="94">
        <f t="shared" si="9"/>
        <v>0</v>
      </c>
      <c r="BF134" s="94">
        <f t="shared" si="10"/>
        <v>0</v>
      </c>
      <c r="BG134" s="94">
        <f t="shared" si="11"/>
        <v>0</v>
      </c>
      <c r="BH134" s="94">
        <f t="shared" si="12"/>
        <v>0</v>
      </c>
      <c r="BI134" s="94">
        <f t="shared" si="13"/>
        <v>0</v>
      </c>
      <c r="BJ134" s="13" t="s">
        <v>90</v>
      </c>
      <c r="BK134" s="156">
        <f t="shared" si="14"/>
        <v>0</v>
      </c>
      <c r="BL134" s="13" t="s">
        <v>143</v>
      </c>
      <c r="BM134" s="13" t="s">
        <v>186</v>
      </c>
    </row>
    <row r="135" spans="2:65" s="1" customFormat="1" ht="31.5" customHeight="1" x14ac:dyDescent="0.3">
      <c r="B135" s="120"/>
      <c r="C135" s="149" t="s">
        <v>187</v>
      </c>
      <c r="D135" s="149" t="s">
        <v>140</v>
      </c>
      <c r="E135" s="150" t="s">
        <v>188</v>
      </c>
      <c r="F135" s="227" t="s">
        <v>189</v>
      </c>
      <c r="G135" s="228"/>
      <c r="H135" s="228"/>
      <c r="I135" s="228"/>
      <c r="J135" s="151" t="s">
        <v>93</v>
      </c>
      <c r="K135" s="152">
        <v>551.25</v>
      </c>
      <c r="L135" s="229">
        <v>0</v>
      </c>
      <c r="M135" s="228"/>
      <c r="N135" s="230">
        <f t="shared" si="5"/>
        <v>0</v>
      </c>
      <c r="O135" s="228"/>
      <c r="P135" s="228"/>
      <c r="Q135" s="228"/>
      <c r="R135" s="122"/>
      <c r="T135" s="153" t="s">
        <v>3</v>
      </c>
      <c r="U135" s="38" t="s">
        <v>38</v>
      </c>
      <c r="V135" s="30"/>
      <c r="W135" s="154">
        <f t="shared" si="6"/>
        <v>0</v>
      </c>
      <c r="X135" s="154">
        <v>0</v>
      </c>
      <c r="Y135" s="154">
        <f t="shared" si="7"/>
        <v>0</v>
      </c>
      <c r="Z135" s="154">
        <v>0</v>
      </c>
      <c r="AA135" s="155">
        <f t="shared" si="8"/>
        <v>0</v>
      </c>
      <c r="AR135" s="13" t="s">
        <v>143</v>
      </c>
      <c r="AT135" s="13" t="s">
        <v>140</v>
      </c>
      <c r="AU135" s="13" t="s">
        <v>90</v>
      </c>
      <c r="AY135" s="13" t="s">
        <v>139</v>
      </c>
      <c r="BE135" s="94">
        <f t="shared" si="9"/>
        <v>0</v>
      </c>
      <c r="BF135" s="94">
        <f t="shared" si="10"/>
        <v>0</v>
      </c>
      <c r="BG135" s="94">
        <f t="shared" si="11"/>
        <v>0</v>
      </c>
      <c r="BH135" s="94">
        <f t="shared" si="12"/>
        <v>0</v>
      </c>
      <c r="BI135" s="94">
        <f t="shared" si="13"/>
        <v>0</v>
      </c>
      <c r="BJ135" s="13" t="s">
        <v>90</v>
      </c>
      <c r="BK135" s="156">
        <f t="shared" si="14"/>
        <v>0</v>
      </c>
      <c r="BL135" s="13" t="s">
        <v>143</v>
      </c>
      <c r="BM135" s="13" t="s">
        <v>190</v>
      </c>
    </row>
    <row r="136" spans="2:65" s="1" customFormat="1" ht="31.5" customHeight="1" x14ac:dyDescent="0.3">
      <c r="B136" s="120"/>
      <c r="C136" s="149" t="s">
        <v>191</v>
      </c>
      <c r="D136" s="149" t="s">
        <v>140</v>
      </c>
      <c r="E136" s="150" t="s">
        <v>192</v>
      </c>
      <c r="F136" s="227" t="s">
        <v>193</v>
      </c>
      <c r="G136" s="228"/>
      <c r="H136" s="228"/>
      <c r="I136" s="228"/>
      <c r="J136" s="151" t="s">
        <v>93</v>
      </c>
      <c r="K136" s="152">
        <v>551.25</v>
      </c>
      <c r="L136" s="229">
        <v>0</v>
      </c>
      <c r="M136" s="228"/>
      <c r="N136" s="230">
        <f t="shared" si="5"/>
        <v>0</v>
      </c>
      <c r="O136" s="228"/>
      <c r="P136" s="228"/>
      <c r="Q136" s="228"/>
      <c r="R136" s="122"/>
      <c r="T136" s="153" t="s">
        <v>3</v>
      </c>
      <c r="U136" s="38" t="s">
        <v>38</v>
      </c>
      <c r="V136" s="30"/>
      <c r="W136" s="154">
        <f t="shared" si="6"/>
        <v>0</v>
      </c>
      <c r="X136" s="154">
        <v>0</v>
      </c>
      <c r="Y136" s="154">
        <f t="shared" si="7"/>
        <v>0</v>
      </c>
      <c r="Z136" s="154">
        <v>0</v>
      </c>
      <c r="AA136" s="155">
        <f t="shared" si="8"/>
        <v>0</v>
      </c>
      <c r="AR136" s="13" t="s">
        <v>143</v>
      </c>
      <c r="AT136" s="13" t="s">
        <v>140</v>
      </c>
      <c r="AU136" s="13" t="s">
        <v>90</v>
      </c>
      <c r="AY136" s="13" t="s">
        <v>139</v>
      </c>
      <c r="BE136" s="94">
        <f t="shared" si="9"/>
        <v>0</v>
      </c>
      <c r="BF136" s="94">
        <f t="shared" si="10"/>
        <v>0</v>
      </c>
      <c r="BG136" s="94">
        <f t="shared" si="11"/>
        <v>0</v>
      </c>
      <c r="BH136" s="94">
        <f t="shared" si="12"/>
        <v>0</v>
      </c>
      <c r="BI136" s="94">
        <f t="shared" si="13"/>
        <v>0</v>
      </c>
      <c r="BJ136" s="13" t="s">
        <v>90</v>
      </c>
      <c r="BK136" s="156">
        <f t="shared" si="14"/>
        <v>0</v>
      </c>
      <c r="BL136" s="13" t="s">
        <v>143</v>
      </c>
      <c r="BM136" s="13" t="s">
        <v>194</v>
      </c>
    </row>
    <row r="137" spans="2:65" s="1" customFormat="1" ht="22.5" customHeight="1" x14ac:dyDescent="0.3">
      <c r="B137" s="120"/>
      <c r="C137" s="149" t="s">
        <v>195</v>
      </c>
      <c r="D137" s="149" t="s">
        <v>140</v>
      </c>
      <c r="E137" s="150" t="s">
        <v>196</v>
      </c>
      <c r="F137" s="227" t="s">
        <v>197</v>
      </c>
      <c r="G137" s="228"/>
      <c r="H137" s="228"/>
      <c r="I137" s="228"/>
      <c r="J137" s="151" t="s">
        <v>93</v>
      </c>
      <c r="K137" s="152">
        <v>551.25</v>
      </c>
      <c r="L137" s="229">
        <v>0</v>
      </c>
      <c r="M137" s="228"/>
      <c r="N137" s="230">
        <f t="shared" si="5"/>
        <v>0</v>
      </c>
      <c r="O137" s="228"/>
      <c r="P137" s="228"/>
      <c r="Q137" s="228"/>
      <c r="R137" s="122"/>
      <c r="T137" s="153" t="s">
        <v>3</v>
      </c>
      <c r="U137" s="38" t="s">
        <v>38</v>
      </c>
      <c r="V137" s="30"/>
      <c r="W137" s="154">
        <f t="shared" si="6"/>
        <v>0</v>
      </c>
      <c r="X137" s="154">
        <v>6.4000000000000005E-4</v>
      </c>
      <c r="Y137" s="154">
        <f t="shared" si="7"/>
        <v>0.3528</v>
      </c>
      <c r="Z137" s="154">
        <v>0</v>
      </c>
      <c r="AA137" s="155">
        <f t="shared" si="8"/>
        <v>0</v>
      </c>
      <c r="AR137" s="13" t="s">
        <v>143</v>
      </c>
      <c r="AT137" s="13" t="s">
        <v>140</v>
      </c>
      <c r="AU137" s="13" t="s">
        <v>90</v>
      </c>
      <c r="AY137" s="13" t="s">
        <v>139</v>
      </c>
      <c r="BE137" s="94">
        <f t="shared" si="9"/>
        <v>0</v>
      </c>
      <c r="BF137" s="94">
        <f t="shared" si="10"/>
        <v>0</v>
      </c>
      <c r="BG137" s="94">
        <f t="shared" si="11"/>
        <v>0</v>
      </c>
      <c r="BH137" s="94">
        <f t="shared" si="12"/>
        <v>0</v>
      </c>
      <c r="BI137" s="94">
        <f t="shared" si="13"/>
        <v>0</v>
      </c>
      <c r="BJ137" s="13" t="s">
        <v>90</v>
      </c>
      <c r="BK137" s="156">
        <f t="shared" si="14"/>
        <v>0</v>
      </c>
      <c r="BL137" s="13" t="s">
        <v>143</v>
      </c>
      <c r="BM137" s="13" t="s">
        <v>198</v>
      </c>
    </row>
    <row r="138" spans="2:65" s="1" customFormat="1" ht="22.5" customHeight="1" x14ac:dyDescent="0.3">
      <c r="B138" s="120"/>
      <c r="C138" s="157" t="s">
        <v>199</v>
      </c>
      <c r="D138" s="157" t="s">
        <v>200</v>
      </c>
      <c r="E138" s="158" t="s">
        <v>201</v>
      </c>
      <c r="F138" s="231" t="s">
        <v>202</v>
      </c>
      <c r="G138" s="232"/>
      <c r="H138" s="232"/>
      <c r="I138" s="232"/>
      <c r="J138" s="159" t="s">
        <v>203</v>
      </c>
      <c r="K138" s="160">
        <v>1.516</v>
      </c>
      <c r="L138" s="233">
        <v>0</v>
      </c>
      <c r="M138" s="232"/>
      <c r="N138" s="234">
        <f t="shared" si="5"/>
        <v>0</v>
      </c>
      <c r="O138" s="228"/>
      <c r="P138" s="228"/>
      <c r="Q138" s="228"/>
      <c r="R138" s="122"/>
      <c r="T138" s="153" t="s">
        <v>3</v>
      </c>
      <c r="U138" s="38" t="s">
        <v>38</v>
      </c>
      <c r="V138" s="30"/>
      <c r="W138" s="154">
        <f t="shared" si="6"/>
        <v>0</v>
      </c>
      <c r="X138" s="154">
        <v>1E-3</v>
      </c>
      <c r="Y138" s="154">
        <f t="shared" si="7"/>
        <v>1.516E-3</v>
      </c>
      <c r="Z138" s="154">
        <v>0</v>
      </c>
      <c r="AA138" s="155">
        <f t="shared" si="8"/>
        <v>0</v>
      </c>
      <c r="AR138" s="13" t="s">
        <v>167</v>
      </c>
      <c r="AT138" s="13" t="s">
        <v>200</v>
      </c>
      <c r="AU138" s="13" t="s">
        <v>90</v>
      </c>
      <c r="AY138" s="13" t="s">
        <v>139</v>
      </c>
      <c r="BE138" s="94">
        <f t="shared" si="9"/>
        <v>0</v>
      </c>
      <c r="BF138" s="94">
        <f t="shared" si="10"/>
        <v>0</v>
      </c>
      <c r="BG138" s="94">
        <f t="shared" si="11"/>
        <v>0</v>
      </c>
      <c r="BH138" s="94">
        <f t="shared" si="12"/>
        <v>0</v>
      </c>
      <c r="BI138" s="94">
        <f t="shared" si="13"/>
        <v>0</v>
      </c>
      <c r="BJ138" s="13" t="s">
        <v>90</v>
      </c>
      <c r="BK138" s="156">
        <f t="shared" si="14"/>
        <v>0</v>
      </c>
      <c r="BL138" s="13" t="s">
        <v>143</v>
      </c>
      <c r="BM138" s="13" t="s">
        <v>204</v>
      </c>
    </row>
    <row r="139" spans="2:65" s="1" customFormat="1" ht="31.5" customHeight="1" x14ac:dyDescent="0.3">
      <c r="B139" s="120"/>
      <c r="C139" s="149" t="s">
        <v>205</v>
      </c>
      <c r="D139" s="149" t="s">
        <v>140</v>
      </c>
      <c r="E139" s="150" t="s">
        <v>206</v>
      </c>
      <c r="F139" s="227" t="s">
        <v>207</v>
      </c>
      <c r="G139" s="228"/>
      <c r="H139" s="228"/>
      <c r="I139" s="228"/>
      <c r="J139" s="151" t="s">
        <v>93</v>
      </c>
      <c r="K139" s="152">
        <v>551.25</v>
      </c>
      <c r="L139" s="229">
        <v>0</v>
      </c>
      <c r="M139" s="228"/>
      <c r="N139" s="230">
        <f t="shared" si="5"/>
        <v>0</v>
      </c>
      <c r="O139" s="228"/>
      <c r="P139" s="228"/>
      <c r="Q139" s="228"/>
      <c r="R139" s="122"/>
      <c r="T139" s="153" t="s">
        <v>3</v>
      </c>
      <c r="U139" s="38" t="s">
        <v>38</v>
      </c>
      <c r="V139" s="30"/>
      <c r="W139" s="154">
        <f t="shared" si="6"/>
        <v>0</v>
      </c>
      <c r="X139" s="154">
        <v>1.7999999999999999E-6</v>
      </c>
      <c r="Y139" s="154">
        <f t="shared" si="7"/>
        <v>9.9224999999999986E-4</v>
      </c>
      <c r="Z139" s="154">
        <v>0</v>
      </c>
      <c r="AA139" s="155">
        <f t="shared" si="8"/>
        <v>0</v>
      </c>
      <c r="AR139" s="13" t="s">
        <v>143</v>
      </c>
      <c r="AT139" s="13" t="s">
        <v>140</v>
      </c>
      <c r="AU139" s="13" t="s">
        <v>90</v>
      </c>
      <c r="AY139" s="13" t="s">
        <v>139</v>
      </c>
      <c r="BE139" s="94">
        <f t="shared" si="9"/>
        <v>0</v>
      </c>
      <c r="BF139" s="94">
        <f t="shared" si="10"/>
        <v>0</v>
      </c>
      <c r="BG139" s="94">
        <f t="shared" si="11"/>
        <v>0</v>
      </c>
      <c r="BH139" s="94">
        <f t="shared" si="12"/>
        <v>0</v>
      </c>
      <c r="BI139" s="94">
        <f t="shared" si="13"/>
        <v>0</v>
      </c>
      <c r="BJ139" s="13" t="s">
        <v>90</v>
      </c>
      <c r="BK139" s="156">
        <f t="shared" si="14"/>
        <v>0</v>
      </c>
      <c r="BL139" s="13" t="s">
        <v>143</v>
      </c>
      <c r="BM139" s="13" t="s">
        <v>208</v>
      </c>
    </row>
    <row r="140" spans="2:65" s="1" customFormat="1" ht="22.5" customHeight="1" x14ac:dyDescent="0.3">
      <c r="B140" s="120"/>
      <c r="C140" s="157" t="s">
        <v>209</v>
      </c>
      <c r="D140" s="157" t="s">
        <v>200</v>
      </c>
      <c r="E140" s="158" t="s">
        <v>210</v>
      </c>
      <c r="F140" s="231" t="s">
        <v>211</v>
      </c>
      <c r="G140" s="232"/>
      <c r="H140" s="232"/>
      <c r="I140" s="232"/>
      <c r="J140" s="159" t="s">
        <v>212</v>
      </c>
      <c r="K140" s="160">
        <v>0.33100000000000002</v>
      </c>
      <c r="L140" s="233">
        <v>0</v>
      </c>
      <c r="M140" s="232"/>
      <c r="N140" s="234">
        <f t="shared" si="5"/>
        <v>0</v>
      </c>
      <c r="O140" s="228"/>
      <c r="P140" s="228"/>
      <c r="Q140" s="228"/>
      <c r="R140" s="122"/>
      <c r="T140" s="153" t="s">
        <v>3</v>
      </c>
      <c r="U140" s="38" t="s">
        <v>38</v>
      </c>
      <c r="V140" s="30"/>
      <c r="W140" s="154">
        <f t="shared" si="6"/>
        <v>0</v>
      </c>
      <c r="X140" s="154">
        <v>1E-3</v>
      </c>
      <c r="Y140" s="154">
        <f t="shared" si="7"/>
        <v>3.3100000000000002E-4</v>
      </c>
      <c r="Z140" s="154">
        <v>0</v>
      </c>
      <c r="AA140" s="155">
        <f t="shared" si="8"/>
        <v>0</v>
      </c>
      <c r="AR140" s="13" t="s">
        <v>167</v>
      </c>
      <c r="AT140" s="13" t="s">
        <v>200</v>
      </c>
      <c r="AU140" s="13" t="s">
        <v>90</v>
      </c>
      <c r="AY140" s="13" t="s">
        <v>139</v>
      </c>
      <c r="BE140" s="94">
        <f t="shared" si="9"/>
        <v>0</v>
      </c>
      <c r="BF140" s="94">
        <f t="shared" si="10"/>
        <v>0</v>
      </c>
      <c r="BG140" s="94">
        <f t="shared" si="11"/>
        <v>0</v>
      </c>
      <c r="BH140" s="94">
        <f t="shared" si="12"/>
        <v>0</v>
      </c>
      <c r="BI140" s="94">
        <f t="shared" si="13"/>
        <v>0</v>
      </c>
      <c r="BJ140" s="13" t="s">
        <v>90</v>
      </c>
      <c r="BK140" s="156">
        <f t="shared" si="14"/>
        <v>0</v>
      </c>
      <c r="BL140" s="13" t="s">
        <v>143</v>
      </c>
      <c r="BM140" s="13" t="s">
        <v>213</v>
      </c>
    </row>
    <row r="141" spans="2:65" s="1" customFormat="1" ht="31.5" customHeight="1" x14ac:dyDescent="0.3">
      <c r="B141" s="120"/>
      <c r="C141" s="149" t="s">
        <v>214</v>
      </c>
      <c r="D141" s="149" t="s">
        <v>140</v>
      </c>
      <c r="E141" s="150" t="s">
        <v>215</v>
      </c>
      <c r="F141" s="227" t="s">
        <v>216</v>
      </c>
      <c r="G141" s="228"/>
      <c r="H141" s="228"/>
      <c r="I141" s="228"/>
      <c r="J141" s="151" t="s">
        <v>88</v>
      </c>
      <c r="K141" s="152">
        <v>5.5129999999999999</v>
      </c>
      <c r="L141" s="229">
        <v>0</v>
      </c>
      <c r="M141" s="228"/>
      <c r="N141" s="230">
        <f t="shared" si="5"/>
        <v>0</v>
      </c>
      <c r="O141" s="228"/>
      <c r="P141" s="228"/>
      <c r="Q141" s="228"/>
      <c r="R141" s="122"/>
      <c r="T141" s="153" t="s">
        <v>3</v>
      </c>
      <c r="U141" s="38" t="s">
        <v>38</v>
      </c>
      <c r="V141" s="30"/>
      <c r="W141" s="154">
        <f t="shared" si="6"/>
        <v>0</v>
      </c>
      <c r="X141" s="154">
        <v>0</v>
      </c>
      <c r="Y141" s="154">
        <f t="shared" si="7"/>
        <v>0</v>
      </c>
      <c r="Z141" s="154">
        <v>0</v>
      </c>
      <c r="AA141" s="155">
        <f t="shared" si="8"/>
        <v>0</v>
      </c>
      <c r="AR141" s="13" t="s">
        <v>143</v>
      </c>
      <c r="AT141" s="13" t="s">
        <v>140</v>
      </c>
      <c r="AU141" s="13" t="s">
        <v>90</v>
      </c>
      <c r="AY141" s="13" t="s">
        <v>139</v>
      </c>
      <c r="BE141" s="94">
        <f t="shared" si="9"/>
        <v>0</v>
      </c>
      <c r="BF141" s="94">
        <f t="shared" si="10"/>
        <v>0</v>
      </c>
      <c r="BG141" s="94">
        <f t="shared" si="11"/>
        <v>0</v>
      </c>
      <c r="BH141" s="94">
        <f t="shared" si="12"/>
        <v>0</v>
      </c>
      <c r="BI141" s="94">
        <f t="shared" si="13"/>
        <v>0</v>
      </c>
      <c r="BJ141" s="13" t="s">
        <v>90</v>
      </c>
      <c r="BK141" s="156">
        <f t="shared" si="14"/>
        <v>0</v>
      </c>
      <c r="BL141" s="13" t="s">
        <v>143</v>
      </c>
      <c r="BM141" s="13" t="s">
        <v>217</v>
      </c>
    </row>
    <row r="142" spans="2:65" s="9" customFormat="1" ht="29.85" customHeight="1" x14ac:dyDescent="0.3">
      <c r="B142" s="138"/>
      <c r="C142" s="139"/>
      <c r="D142" s="148" t="s">
        <v>111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244">
        <f>BK142</f>
        <v>0</v>
      </c>
      <c r="O142" s="245"/>
      <c r="P142" s="245"/>
      <c r="Q142" s="245"/>
      <c r="R142" s="141"/>
      <c r="T142" s="142"/>
      <c r="U142" s="139"/>
      <c r="V142" s="139"/>
      <c r="W142" s="143">
        <f>SUM(W143:W151)</f>
        <v>0</v>
      </c>
      <c r="X142" s="139"/>
      <c r="Y142" s="143">
        <f>SUM(Y143:Y151)</f>
        <v>3107.0127538000006</v>
      </c>
      <c r="Z142" s="139"/>
      <c r="AA142" s="144">
        <f>SUM(AA143:AA151)</f>
        <v>0</v>
      </c>
      <c r="AR142" s="145" t="s">
        <v>75</v>
      </c>
      <c r="AT142" s="146" t="s">
        <v>70</v>
      </c>
      <c r="AU142" s="146" t="s">
        <v>75</v>
      </c>
      <c r="AY142" s="145" t="s">
        <v>139</v>
      </c>
      <c r="BK142" s="147">
        <f>SUM(BK143:BK151)</f>
        <v>0</v>
      </c>
    </row>
    <row r="143" spans="2:65" s="1" customFormat="1" ht="31.5" customHeight="1" x14ac:dyDescent="0.3">
      <c r="B143" s="120"/>
      <c r="C143" s="149" t="s">
        <v>8</v>
      </c>
      <c r="D143" s="149" t="s">
        <v>140</v>
      </c>
      <c r="E143" s="150" t="s">
        <v>218</v>
      </c>
      <c r="F143" s="227" t="s">
        <v>219</v>
      </c>
      <c r="G143" s="228"/>
      <c r="H143" s="228"/>
      <c r="I143" s="228"/>
      <c r="J143" s="151" t="s">
        <v>88</v>
      </c>
      <c r="K143" s="152">
        <v>1831.665</v>
      </c>
      <c r="L143" s="229">
        <v>0</v>
      </c>
      <c r="M143" s="228"/>
      <c r="N143" s="230">
        <f t="shared" ref="N143:N151" si="15">ROUND(L143*K143,3)</f>
        <v>0</v>
      </c>
      <c r="O143" s="228"/>
      <c r="P143" s="228"/>
      <c r="Q143" s="228"/>
      <c r="R143" s="122"/>
      <c r="T143" s="153" t="s">
        <v>3</v>
      </c>
      <c r="U143" s="38" t="s">
        <v>38</v>
      </c>
      <c r="V143" s="30"/>
      <c r="W143" s="154">
        <f t="shared" ref="W143:W151" si="16">V143*K143</f>
        <v>0</v>
      </c>
      <c r="X143" s="154">
        <v>1.63</v>
      </c>
      <c r="Y143" s="154">
        <f t="shared" ref="Y143:Y151" si="17">X143*K143</f>
        <v>2985.6139499999999</v>
      </c>
      <c r="Z143" s="154">
        <v>0</v>
      </c>
      <c r="AA143" s="155">
        <f t="shared" ref="AA143:AA151" si="18">Z143*K143</f>
        <v>0</v>
      </c>
      <c r="AR143" s="13" t="s">
        <v>143</v>
      </c>
      <c r="AT143" s="13" t="s">
        <v>140</v>
      </c>
      <c r="AU143" s="13" t="s">
        <v>90</v>
      </c>
      <c r="AY143" s="13" t="s">
        <v>139</v>
      </c>
      <c r="BE143" s="94">
        <f t="shared" ref="BE143:BE151" si="19">IF(U143="základná",N143,0)</f>
        <v>0</v>
      </c>
      <c r="BF143" s="94">
        <f t="shared" ref="BF143:BF151" si="20">IF(U143="znížená",N143,0)</f>
        <v>0</v>
      </c>
      <c r="BG143" s="94">
        <f t="shared" ref="BG143:BG151" si="21">IF(U143="zákl. prenesená",N143,0)</f>
        <v>0</v>
      </c>
      <c r="BH143" s="94">
        <f t="shared" ref="BH143:BH151" si="22">IF(U143="zníž. prenesená",N143,0)</f>
        <v>0</v>
      </c>
      <c r="BI143" s="94">
        <f t="shared" ref="BI143:BI151" si="23">IF(U143="nulová",N143,0)</f>
        <v>0</v>
      </c>
      <c r="BJ143" s="13" t="s">
        <v>90</v>
      </c>
      <c r="BK143" s="156">
        <f t="shared" ref="BK143:BK151" si="24">ROUND(L143*K143,3)</f>
        <v>0</v>
      </c>
      <c r="BL143" s="13" t="s">
        <v>143</v>
      </c>
      <c r="BM143" s="13" t="s">
        <v>220</v>
      </c>
    </row>
    <row r="144" spans="2:65" s="1" customFormat="1" ht="31.5" customHeight="1" x14ac:dyDescent="0.3">
      <c r="B144" s="120"/>
      <c r="C144" s="149" t="s">
        <v>221</v>
      </c>
      <c r="D144" s="149" t="s">
        <v>140</v>
      </c>
      <c r="E144" s="150" t="s">
        <v>222</v>
      </c>
      <c r="F144" s="227" t="s">
        <v>223</v>
      </c>
      <c r="G144" s="228"/>
      <c r="H144" s="228"/>
      <c r="I144" s="228"/>
      <c r="J144" s="151" t="s">
        <v>88</v>
      </c>
      <c r="K144" s="152">
        <v>60.381999999999998</v>
      </c>
      <c r="L144" s="229">
        <v>0</v>
      </c>
      <c r="M144" s="228"/>
      <c r="N144" s="230">
        <f t="shared" si="15"/>
        <v>0</v>
      </c>
      <c r="O144" s="228"/>
      <c r="P144" s="228"/>
      <c r="Q144" s="228"/>
      <c r="R144" s="122"/>
      <c r="T144" s="153" t="s">
        <v>3</v>
      </c>
      <c r="U144" s="38" t="s">
        <v>38</v>
      </c>
      <c r="V144" s="30"/>
      <c r="W144" s="154">
        <f t="shared" si="16"/>
        <v>0</v>
      </c>
      <c r="X144" s="154">
        <v>1.665</v>
      </c>
      <c r="Y144" s="154">
        <f t="shared" si="17"/>
        <v>100.53603</v>
      </c>
      <c r="Z144" s="154">
        <v>0</v>
      </c>
      <c r="AA144" s="155">
        <f t="shared" si="18"/>
        <v>0</v>
      </c>
      <c r="AR144" s="13" t="s">
        <v>143</v>
      </c>
      <c r="AT144" s="13" t="s">
        <v>140</v>
      </c>
      <c r="AU144" s="13" t="s">
        <v>90</v>
      </c>
      <c r="AY144" s="13" t="s">
        <v>139</v>
      </c>
      <c r="BE144" s="94">
        <f t="shared" si="19"/>
        <v>0</v>
      </c>
      <c r="BF144" s="94">
        <f t="shared" si="20"/>
        <v>0</v>
      </c>
      <c r="BG144" s="94">
        <f t="shared" si="21"/>
        <v>0</v>
      </c>
      <c r="BH144" s="94">
        <f t="shared" si="22"/>
        <v>0</v>
      </c>
      <c r="BI144" s="94">
        <f t="shared" si="23"/>
        <v>0</v>
      </c>
      <c r="BJ144" s="13" t="s">
        <v>90</v>
      </c>
      <c r="BK144" s="156">
        <f t="shared" si="24"/>
        <v>0</v>
      </c>
      <c r="BL144" s="13" t="s">
        <v>143</v>
      </c>
      <c r="BM144" s="13" t="s">
        <v>224</v>
      </c>
    </row>
    <row r="145" spans="2:65" s="1" customFormat="1" ht="44.25" customHeight="1" x14ac:dyDescent="0.3">
      <c r="B145" s="120"/>
      <c r="C145" s="149" t="s">
        <v>225</v>
      </c>
      <c r="D145" s="149" t="s">
        <v>140</v>
      </c>
      <c r="E145" s="150" t="s">
        <v>226</v>
      </c>
      <c r="F145" s="227" t="s">
        <v>227</v>
      </c>
      <c r="G145" s="228"/>
      <c r="H145" s="228"/>
      <c r="I145" s="228"/>
      <c r="J145" s="151" t="s">
        <v>93</v>
      </c>
      <c r="K145" s="152">
        <v>4357.26</v>
      </c>
      <c r="L145" s="229">
        <v>0</v>
      </c>
      <c r="M145" s="228"/>
      <c r="N145" s="230">
        <f t="shared" si="15"/>
        <v>0</v>
      </c>
      <c r="O145" s="228"/>
      <c r="P145" s="228"/>
      <c r="Q145" s="228"/>
      <c r="R145" s="122"/>
      <c r="T145" s="153" t="s">
        <v>3</v>
      </c>
      <c r="U145" s="38" t="s">
        <v>38</v>
      </c>
      <c r="V145" s="30"/>
      <c r="W145" s="154">
        <f t="shared" si="16"/>
        <v>0</v>
      </c>
      <c r="X145" s="154">
        <v>1.8000000000000001E-4</v>
      </c>
      <c r="Y145" s="154">
        <f t="shared" si="17"/>
        <v>0.78430680000000008</v>
      </c>
      <c r="Z145" s="154">
        <v>0</v>
      </c>
      <c r="AA145" s="155">
        <f t="shared" si="18"/>
        <v>0</v>
      </c>
      <c r="AR145" s="13" t="s">
        <v>143</v>
      </c>
      <c r="AT145" s="13" t="s">
        <v>140</v>
      </c>
      <c r="AU145" s="13" t="s">
        <v>90</v>
      </c>
      <c r="AY145" s="13" t="s">
        <v>139</v>
      </c>
      <c r="BE145" s="94">
        <f t="shared" si="19"/>
        <v>0</v>
      </c>
      <c r="BF145" s="94">
        <f t="shared" si="20"/>
        <v>0</v>
      </c>
      <c r="BG145" s="94">
        <f t="shared" si="21"/>
        <v>0</v>
      </c>
      <c r="BH145" s="94">
        <f t="shared" si="22"/>
        <v>0</v>
      </c>
      <c r="BI145" s="94">
        <f t="shared" si="23"/>
        <v>0</v>
      </c>
      <c r="BJ145" s="13" t="s">
        <v>90</v>
      </c>
      <c r="BK145" s="156">
        <f t="shared" si="24"/>
        <v>0</v>
      </c>
      <c r="BL145" s="13" t="s">
        <v>143</v>
      </c>
      <c r="BM145" s="13" t="s">
        <v>228</v>
      </c>
    </row>
    <row r="146" spans="2:65" s="1" customFormat="1" ht="31.5" customHeight="1" x14ac:dyDescent="0.3">
      <c r="B146" s="120"/>
      <c r="C146" s="157" t="s">
        <v>229</v>
      </c>
      <c r="D146" s="157" t="s">
        <v>200</v>
      </c>
      <c r="E146" s="158" t="s">
        <v>230</v>
      </c>
      <c r="F146" s="231" t="s">
        <v>231</v>
      </c>
      <c r="G146" s="232"/>
      <c r="H146" s="232"/>
      <c r="I146" s="232"/>
      <c r="J146" s="159" t="s">
        <v>93</v>
      </c>
      <c r="K146" s="160">
        <v>4444.4049999999997</v>
      </c>
      <c r="L146" s="233">
        <v>0</v>
      </c>
      <c r="M146" s="232"/>
      <c r="N146" s="234">
        <f t="shared" si="15"/>
        <v>0</v>
      </c>
      <c r="O146" s="228"/>
      <c r="P146" s="228"/>
      <c r="Q146" s="228"/>
      <c r="R146" s="122"/>
      <c r="T146" s="153" t="s">
        <v>3</v>
      </c>
      <c r="U146" s="38" t="s">
        <v>38</v>
      </c>
      <c r="V146" s="30"/>
      <c r="W146" s="154">
        <f t="shared" si="16"/>
        <v>0</v>
      </c>
      <c r="X146" s="154">
        <v>4.0000000000000002E-4</v>
      </c>
      <c r="Y146" s="154">
        <f t="shared" si="17"/>
        <v>1.7777620000000001</v>
      </c>
      <c r="Z146" s="154">
        <v>0</v>
      </c>
      <c r="AA146" s="155">
        <f t="shared" si="18"/>
        <v>0</v>
      </c>
      <c r="AR146" s="13" t="s">
        <v>167</v>
      </c>
      <c r="AT146" s="13" t="s">
        <v>200</v>
      </c>
      <c r="AU146" s="13" t="s">
        <v>90</v>
      </c>
      <c r="AY146" s="13" t="s">
        <v>139</v>
      </c>
      <c r="BE146" s="94">
        <f t="shared" si="19"/>
        <v>0</v>
      </c>
      <c r="BF146" s="94">
        <f t="shared" si="20"/>
        <v>0</v>
      </c>
      <c r="BG146" s="94">
        <f t="shared" si="21"/>
        <v>0</v>
      </c>
      <c r="BH146" s="94">
        <f t="shared" si="22"/>
        <v>0</v>
      </c>
      <c r="BI146" s="94">
        <f t="shared" si="23"/>
        <v>0</v>
      </c>
      <c r="BJ146" s="13" t="s">
        <v>90</v>
      </c>
      <c r="BK146" s="156">
        <f t="shared" si="24"/>
        <v>0</v>
      </c>
      <c r="BL146" s="13" t="s">
        <v>143</v>
      </c>
      <c r="BM146" s="13" t="s">
        <v>232</v>
      </c>
    </row>
    <row r="147" spans="2:65" s="1" customFormat="1" ht="31.5" customHeight="1" x14ac:dyDescent="0.3">
      <c r="B147" s="120"/>
      <c r="C147" s="149" t="s">
        <v>233</v>
      </c>
      <c r="D147" s="149" t="s">
        <v>140</v>
      </c>
      <c r="E147" s="150" t="s">
        <v>234</v>
      </c>
      <c r="F147" s="227" t="s">
        <v>235</v>
      </c>
      <c r="G147" s="228"/>
      <c r="H147" s="228"/>
      <c r="I147" s="228"/>
      <c r="J147" s="151" t="s">
        <v>236</v>
      </c>
      <c r="K147" s="152">
        <v>10</v>
      </c>
      <c r="L147" s="229">
        <v>0</v>
      </c>
      <c r="M147" s="228"/>
      <c r="N147" s="230">
        <f t="shared" si="15"/>
        <v>0</v>
      </c>
      <c r="O147" s="228"/>
      <c r="P147" s="228"/>
      <c r="Q147" s="228"/>
      <c r="R147" s="122"/>
      <c r="T147" s="153" t="s">
        <v>3</v>
      </c>
      <c r="U147" s="38" t="s">
        <v>38</v>
      </c>
      <c r="V147" s="30"/>
      <c r="W147" s="154">
        <f t="shared" si="16"/>
        <v>0</v>
      </c>
      <c r="X147" s="154">
        <v>2.2110000000000001E-2</v>
      </c>
      <c r="Y147" s="154">
        <f t="shared" si="17"/>
        <v>0.22110000000000002</v>
      </c>
      <c r="Z147" s="154">
        <v>0</v>
      </c>
      <c r="AA147" s="155">
        <f t="shared" si="18"/>
        <v>0</v>
      </c>
      <c r="AR147" s="13" t="s">
        <v>143</v>
      </c>
      <c r="AT147" s="13" t="s">
        <v>140</v>
      </c>
      <c r="AU147" s="13" t="s">
        <v>90</v>
      </c>
      <c r="AY147" s="13" t="s">
        <v>139</v>
      </c>
      <c r="BE147" s="94">
        <f t="shared" si="19"/>
        <v>0</v>
      </c>
      <c r="BF147" s="94">
        <f t="shared" si="20"/>
        <v>0</v>
      </c>
      <c r="BG147" s="94">
        <f t="shared" si="21"/>
        <v>0</v>
      </c>
      <c r="BH147" s="94">
        <f t="shared" si="22"/>
        <v>0</v>
      </c>
      <c r="BI147" s="94">
        <f t="shared" si="23"/>
        <v>0</v>
      </c>
      <c r="BJ147" s="13" t="s">
        <v>90</v>
      </c>
      <c r="BK147" s="156">
        <f t="shared" si="24"/>
        <v>0</v>
      </c>
      <c r="BL147" s="13" t="s">
        <v>143</v>
      </c>
      <c r="BM147" s="13" t="s">
        <v>237</v>
      </c>
    </row>
    <row r="148" spans="2:65" s="1" customFormat="1" ht="31.5" customHeight="1" x14ac:dyDescent="0.3">
      <c r="B148" s="120"/>
      <c r="C148" s="157" t="s">
        <v>238</v>
      </c>
      <c r="D148" s="157" t="s">
        <v>200</v>
      </c>
      <c r="E148" s="158" t="s">
        <v>239</v>
      </c>
      <c r="F148" s="231" t="s">
        <v>240</v>
      </c>
      <c r="G148" s="232"/>
      <c r="H148" s="232"/>
      <c r="I148" s="232"/>
      <c r="J148" s="159" t="s">
        <v>241</v>
      </c>
      <c r="K148" s="160">
        <v>17</v>
      </c>
      <c r="L148" s="233">
        <v>0</v>
      </c>
      <c r="M148" s="232"/>
      <c r="N148" s="234">
        <f t="shared" si="15"/>
        <v>0</v>
      </c>
      <c r="O148" s="228"/>
      <c r="P148" s="228"/>
      <c r="Q148" s="228"/>
      <c r="R148" s="122"/>
      <c r="T148" s="153" t="s">
        <v>3</v>
      </c>
      <c r="U148" s="38" t="s">
        <v>38</v>
      </c>
      <c r="V148" s="30"/>
      <c r="W148" s="154">
        <f t="shared" si="16"/>
        <v>0</v>
      </c>
      <c r="X148" s="154">
        <v>0.41499999999999998</v>
      </c>
      <c r="Y148" s="154">
        <f t="shared" si="17"/>
        <v>7.0549999999999997</v>
      </c>
      <c r="Z148" s="154">
        <v>0</v>
      </c>
      <c r="AA148" s="155">
        <f t="shared" si="18"/>
        <v>0</v>
      </c>
      <c r="AR148" s="13" t="s">
        <v>167</v>
      </c>
      <c r="AT148" s="13" t="s">
        <v>200</v>
      </c>
      <c r="AU148" s="13" t="s">
        <v>90</v>
      </c>
      <c r="AY148" s="13" t="s">
        <v>139</v>
      </c>
      <c r="BE148" s="94">
        <f t="shared" si="19"/>
        <v>0</v>
      </c>
      <c r="BF148" s="94">
        <f t="shared" si="20"/>
        <v>0</v>
      </c>
      <c r="BG148" s="94">
        <f t="shared" si="21"/>
        <v>0</v>
      </c>
      <c r="BH148" s="94">
        <f t="shared" si="22"/>
        <v>0</v>
      </c>
      <c r="BI148" s="94">
        <f t="shared" si="23"/>
        <v>0</v>
      </c>
      <c r="BJ148" s="13" t="s">
        <v>90</v>
      </c>
      <c r="BK148" s="156">
        <f t="shared" si="24"/>
        <v>0</v>
      </c>
      <c r="BL148" s="13" t="s">
        <v>143</v>
      </c>
      <c r="BM148" s="13" t="s">
        <v>242</v>
      </c>
    </row>
    <row r="149" spans="2:65" s="1" customFormat="1" ht="44.25" customHeight="1" x14ac:dyDescent="0.3">
      <c r="B149" s="120"/>
      <c r="C149" s="149" t="s">
        <v>243</v>
      </c>
      <c r="D149" s="149" t="s">
        <v>140</v>
      </c>
      <c r="E149" s="150" t="s">
        <v>244</v>
      </c>
      <c r="F149" s="227" t="s">
        <v>245</v>
      </c>
      <c r="G149" s="228"/>
      <c r="H149" s="228"/>
      <c r="I149" s="228"/>
      <c r="J149" s="151" t="s">
        <v>241</v>
      </c>
      <c r="K149" s="152">
        <v>2</v>
      </c>
      <c r="L149" s="229">
        <v>0</v>
      </c>
      <c r="M149" s="228"/>
      <c r="N149" s="230">
        <f t="shared" si="15"/>
        <v>0</v>
      </c>
      <c r="O149" s="228"/>
      <c r="P149" s="228"/>
      <c r="Q149" s="228"/>
      <c r="R149" s="122"/>
      <c r="T149" s="153" t="s">
        <v>3</v>
      </c>
      <c r="U149" s="38" t="s">
        <v>38</v>
      </c>
      <c r="V149" s="30"/>
      <c r="W149" s="154">
        <f t="shared" si="16"/>
        <v>0</v>
      </c>
      <c r="X149" s="154">
        <v>9.5689999999999997E-2</v>
      </c>
      <c r="Y149" s="154">
        <f t="shared" si="17"/>
        <v>0.19137999999999999</v>
      </c>
      <c r="Z149" s="154">
        <v>0</v>
      </c>
      <c r="AA149" s="155">
        <f t="shared" si="18"/>
        <v>0</v>
      </c>
      <c r="AR149" s="13" t="s">
        <v>143</v>
      </c>
      <c r="AT149" s="13" t="s">
        <v>140</v>
      </c>
      <c r="AU149" s="13" t="s">
        <v>90</v>
      </c>
      <c r="AY149" s="13" t="s">
        <v>139</v>
      </c>
      <c r="BE149" s="94">
        <f t="shared" si="19"/>
        <v>0</v>
      </c>
      <c r="BF149" s="94">
        <f t="shared" si="20"/>
        <v>0</v>
      </c>
      <c r="BG149" s="94">
        <f t="shared" si="21"/>
        <v>0</v>
      </c>
      <c r="BH149" s="94">
        <f t="shared" si="22"/>
        <v>0</v>
      </c>
      <c r="BI149" s="94">
        <f t="shared" si="23"/>
        <v>0</v>
      </c>
      <c r="BJ149" s="13" t="s">
        <v>90</v>
      </c>
      <c r="BK149" s="156">
        <f t="shared" si="24"/>
        <v>0</v>
      </c>
      <c r="BL149" s="13" t="s">
        <v>143</v>
      </c>
      <c r="BM149" s="13" t="s">
        <v>246</v>
      </c>
    </row>
    <row r="150" spans="2:65" s="1" customFormat="1" ht="31.5" customHeight="1" x14ac:dyDescent="0.3">
      <c r="B150" s="120"/>
      <c r="C150" s="157" t="s">
        <v>247</v>
      </c>
      <c r="D150" s="157" t="s">
        <v>200</v>
      </c>
      <c r="E150" s="158" t="s">
        <v>248</v>
      </c>
      <c r="F150" s="231" t="s">
        <v>249</v>
      </c>
      <c r="G150" s="232"/>
      <c r="H150" s="232"/>
      <c r="I150" s="232"/>
      <c r="J150" s="159" t="s">
        <v>241</v>
      </c>
      <c r="K150" s="160">
        <v>2.02</v>
      </c>
      <c r="L150" s="233">
        <v>0</v>
      </c>
      <c r="M150" s="232"/>
      <c r="N150" s="234">
        <f t="shared" si="15"/>
        <v>0</v>
      </c>
      <c r="O150" s="228"/>
      <c r="P150" s="228"/>
      <c r="Q150" s="228"/>
      <c r="R150" s="122"/>
      <c r="T150" s="153" t="s">
        <v>3</v>
      </c>
      <c r="U150" s="38" t="s">
        <v>38</v>
      </c>
      <c r="V150" s="30"/>
      <c r="W150" s="154">
        <f t="shared" si="16"/>
        <v>0</v>
      </c>
      <c r="X150" s="154">
        <v>0.15</v>
      </c>
      <c r="Y150" s="154">
        <f t="shared" si="17"/>
        <v>0.30299999999999999</v>
      </c>
      <c r="Z150" s="154">
        <v>0</v>
      </c>
      <c r="AA150" s="155">
        <f t="shared" si="18"/>
        <v>0</v>
      </c>
      <c r="AR150" s="13" t="s">
        <v>167</v>
      </c>
      <c r="AT150" s="13" t="s">
        <v>200</v>
      </c>
      <c r="AU150" s="13" t="s">
        <v>90</v>
      </c>
      <c r="AY150" s="13" t="s">
        <v>139</v>
      </c>
      <c r="BE150" s="94">
        <f t="shared" si="19"/>
        <v>0</v>
      </c>
      <c r="BF150" s="94">
        <f t="shared" si="20"/>
        <v>0</v>
      </c>
      <c r="BG150" s="94">
        <f t="shared" si="21"/>
        <v>0</v>
      </c>
      <c r="BH150" s="94">
        <f t="shared" si="22"/>
        <v>0</v>
      </c>
      <c r="BI150" s="94">
        <f t="shared" si="23"/>
        <v>0</v>
      </c>
      <c r="BJ150" s="13" t="s">
        <v>90</v>
      </c>
      <c r="BK150" s="156">
        <f t="shared" si="24"/>
        <v>0</v>
      </c>
      <c r="BL150" s="13" t="s">
        <v>143</v>
      </c>
      <c r="BM150" s="13" t="s">
        <v>250</v>
      </c>
    </row>
    <row r="151" spans="2:65" s="1" customFormat="1" ht="44.25" customHeight="1" x14ac:dyDescent="0.3">
      <c r="B151" s="120"/>
      <c r="C151" s="149" t="s">
        <v>251</v>
      </c>
      <c r="D151" s="149" t="s">
        <v>140</v>
      </c>
      <c r="E151" s="150" t="s">
        <v>252</v>
      </c>
      <c r="F151" s="227" t="s">
        <v>253</v>
      </c>
      <c r="G151" s="228"/>
      <c r="H151" s="228"/>
      <c r="I151" s="228"/>
      <c r="J151" s="151" t="s">
        <v>88</v>
      </c>
      <c r="K151" s="152">
        <v>4.25</v>
      </c>
      <c r="L151" s="229">
        <v>0</v>
      </c>
      <c r="M151" s="228"/>
      <c r="N151" s="230">
        <f t="shared" si="15"/>
        <v>0</v>
      </c>
      <c r="O151" s="228"/>
      <c r="P151" s="228"/>
      <c r="Q151" s="228"/>
      <c r="R151" s="122"/>
      <c r="T151" s="153" t="s">
        <v>3</v>
      </c>
      <c r="U151" s="38" t="s">
        <v>38</v>
      </c>
      <c r="V151" s="30"/>
      <c r="W151" s="154">
        <f t="shared" si="16"/>
        <v>0</v>
      </c>
      <c r="X151" s="154">
        <v>2.4777</v>
      </c>
      <c r="Y151" s="154">
        <f t="shared" si="17"/>
        <v>10.530225</v>
      </c>
      <c r="Z151" s="154">
        <v>0</v>
      </c>
      <c r="AA151" s="155">
        <f t="shared" si="18"/>
        <v>0</v>
      </c>
      <c r="AR151" s="13" t="s">
        <v>143</v>
      </c>
      <c r="AT151" s="13" t="s">
        <v>140</v>
      </c>
      <c r="AU151" s="13" t="s">
        <v>90</v>
      </c>
      <c r="AY151" s="13" t="s">
        <v>139</v>
      </c>
      <c r="BE151" s="94">
        <f t="shared" si="19"/>
        <v>0</v>
      </c>
      <c r="BF151" s="94">
        <f t="shared" si="20"/>
        <v>0</v>
      </c>
      <c r="BG151" s="94">
        <f t="shared" si="21"/>
        <v>0</v>
      </c>
      <c r="BH151" s="94">
        <f t="shared" si="22"/>
        <v>0</v>
      </c>
      <c r="BI151" s="94">
        <f t="shared" si="23"/>
        <v>0</v>
      </c>
      <c r="BJ151" s="13" t="s">
        <v>90</v>
      </c>
      <c r="BK151" s="156">
        <f t="shared" si="24"/>
        <v>0</v>
      </c>
      <c r="BL151" s="13" t="s">
        <v>143</v>
      </c>
      <c r="BM151" s="13" t="s">
        <v>254</v>
      </c>
    </row>
    <row r="152" spans="2:65" s="9" customFormat="1" ht="29.85" customHeight="1" x14ac:dyDescent="0.3">
      <c r="B152" s="138"/>
      <c r="C152" s="139"/>
      <c r="D152" s="148" t="s">
        <v>112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244">
        <f>BK152</f>
        <v>0</v>
      </c>
      <c r="O152" s="245"/>
      <c r="P152" s="245"/>
      <c r="Q152" s="245"/>
      <c r="R152" s="141"/>
      <c r="T152" s="142"/>
      <c r="U152" s="139"/>
      <c r="V152" s="139"/>
      <c r="W152" s="143">
        <f>SUM(W153:W155)</f>
        <v>0</v>
      </c>
      <c r="X152" s="139"/>
      <c r="Y152" s="143">
        <f>SUM(Y153:Y155)</f>
        <v>114.0442</v>
      </c>
      <c r="Z152" s="139"/>
      <c r="AA152" s="144">
        <f>SUM(AA153:AA155)</f>
        <v>0</v>
      </c>
      <c r="AR152" s="145" t="s">
        <v>75</v>
      </c>
      <c r="AT152" s="146" t="s">
        <v>70</v>
      </c>
      <c r="AU152" s="146" t="s">
        <v>75</v>
      </c>
      <c r="AY152" s="145" t="s">
        <v>139</v>
      </c>
      <c r="BK152" s="147">
        <f>SUM(BK153:BK155)</f>
        <v>0</v>
      </c>
    </row>
    <row r="153" spans="2:65" s="1" customFormat="1" ht="31.5" customHeight="1" x14ac:dyDescent="0.3">
      <c r="B153" s="120"/>
      <c r="C153" s="149" t="s">
        <v>255</v>
      </c>
      <c r="D153" s="149" t="s">
        <v>140</v>
      </c>
      <c r="E153" s="150" t="s">
        <v>256</v>
      </c>
      <c r="F153" s="227" t="s">
        <v>257</v>
      </c>
      <c r="G153" s="228"/>
      <c r="H153" s="228"/>
      <c r="I153" s="228"/>
      <c r="J153" s="151" t="s">
        <v>93</v>
      </c>
      <c r="K153" s="152">
        <v>10</v>
      </c>
      <c r="L153" s="229">
        <v>0</v>
      </c>
      <c r="M153" s="228"/>
      <c r="N153" s="230">
        <f>ROUND(L153*K153,3)</f>
        <v>0</v>
      </c>
      <c r="O153" s="228"/>
      <c r="P153" s="228"/>
      <c r="Q153" s="228"/>
      <c r="R153" s="122"/>
      <c r="T153" s="153" t="s">
        <v>3</v>
      </c>
      <c r="U153" s="38" t="s">
        <v>38</v>
      </c>
      <c r="V153" s="30"/>
      <c r="W153" s="154">
        <f>V153*K153</f>
        <v>0</v>
      </c>
      <c r="X153" s="154">
        <v>0.12966</v>
      </c>
      <c r="Y153" s="154">
        <f>X153*K153</f>
        <v>1.2966</v>
      </c>
      <c r="Z153" s="154">
        <v>0</v>
      </c>
      <c r="AA153" s="155">
        <f>Z153*K153</f>
        <v>0</v>
      </c>
      <c r="AR153" s="13" t="s">
        <v>143</v>
      </c>
      <c r="AT153" s="13" t="s">
        <v>140</v>
      </c>
      <c r="AU153" s="13" t="s">
        <v>90</v>
      </c>
      <c r="AY153" s="13" t="s">
        <v>139</v>
      </c>
      <c r="BE153" s="94">
        <f>IF(U153="základná",N153,0)</f>
        <v>0</v>
      </c>
      <c r="BF153" s="94">
        <f>IF(U153="znížená",N153,0)</f>
        <v>0</v>
      </c>
      <c r="BG153" s="94">
        <f>IF(U153="zákl. prenesená",N153,0)</f>
        <v>0</v>
      </c>
      <c r="BH153" s="94">
        <f>IF(U153="zníž. prenesená",N153,0)</f>
        <v>0</v>
      </c>
      <c r="BI153" s="94">
        <f>IF(U153="nulová",N153,0)</f>
        <v>0</v>
      </c>
      <c r="BJ153" s="13" t="s">
        <v>90</v>
      </c>
      <c r="BK153" s="156">
        <f>ROUND(L153*K153,3)</f>
        <v>0</v>
      </c>
      <c r="BL153" s="13" t="s">
        <v>143</v>
      </c>
      <c r="BM153" s="13" t="s">
        <v>258</v>
      </c>
    </row>
    <row r="154" spans="2:65" s="1" customFormat="1" ht="31.5" customHeight="1" x14ac:dyDescent="0.3">
      <c r="B154" s="120"/>
      <c r="C154" s="149" t="s">
        <v>259</v>
      </c>
      <c r="D154" s="149" t="s">
        <v>140</v>
      </c>
      <c r="E154" s="150" t="s">
        <v>260</v>
      </c>
      <c r="F154" s="227" t="s">
        <v>261</v>
      </c>
      <c r="G154" s="228"/>
      <c r="H154" s="228"/>
      <c r="I154" s="228"/>
      <c r="J154" s="151" t="s">
        <v>93</v>
      </c>
      <c r="K154" s="152">
        <v>1202</v>
      </c>
      <c r="L154" s="229">
        <v>0</v>
      </c>
      <c r="M154" s="228"/>
      <c r="N154" s="230">
        <f>ROUND(L154*K154,3)</f>
        <v>0</v>
      </c>
      <c r="O154" s="228"/>
      <c r="P154" s="228"/>
      <c r="Q154" s="228"/>
      <c r="R154" s="122"/>
      <c r="T154" s="153" t="s">
        <v>3</v>
      </c>
      <c r="U154" s="38" t="s">
        <v>38</v>
      </c>
      <c r="V154" s="30"/>
      <c r="W154" s="154">
        <f>V154*K154</f>
        <v>0</v>
      </c>
      <c r="X154" s="154">
        <v>0</v>
      </c>
      <c r="Y154" s="154">
        <f>X154*K154</f>
        <v>0</v>
      </c>
      <c r="Z154" s="154">
        <v>0</v>
      </c>
      <c r="AA154" s="155">
        <f>Z154*K154</f>
        <v>0</v>
      </c>
      <c r="AR154" s="13" t="s">
        <v>143</v>
      </c>
      <c r="AT154" s="13" t="s">
        <v>140</v>
      </c>
      <c r="AU154" s="13" t="s">
        <v>90</v>
      </c>
      <c r="AY154" s="13" t="s">
        <v>139</v>
      </c>
      <c r="BE154" s="94">
        <f>IF(U154="základná",N154,0)</f>
        <v>0</v>
      </c>
      <c r="BF154" s="94">
        <f>IF(U154="znížená",N154,0)</f>
        <v>0</v>
      </c>
      <c r="BG154" s="94">
        <f>IF(U154="zákl. prenesená",N154,0)</f>
        <v>0</v>
      </c>
      <c r="BH154" s="94">
        <f>IF(U154="zníž. prenesená",N154,0)</f>
        <v>0</v>
      </c>
      <c r="BI154" s="94">
        <f>IF(U154="nulová",N154,0)</f>
        <v>0</v>
      </c>
      <c r="BJ154" s="13" t="s">
        <v>90</v>
      </c>
      <c r="BK154" s="156">
        <f>ROUND(L154*K154,3)</f>
        <v>0</v>
      </c>
      <c r="BL154" s="13" t="s">
        <v>143</v>
      </c>
      <c r="BM154" s="13" t="s">
        <v>262</v>
      </c>
    </row>
    <row r="155" spans="2:65" s="1" customFormat="1" ht="31.5" customHeight="1" x14ac:dyDescent="0.3">
      <c r="B155" s="120"/>
      <c r="C155" s="157" t="s">
        <v>263</v>
      </c>
      <c r="D155" s="157" t="s">
        <v>200</v>
      </c>
      <c r="E155" s="158" t="s">
        <v>264</v>
      </c>
      <c r="F155" s="231" t="s">
        <v>265</v>
      </c>
      <c r="G155" s="232"/>
      <c r="H155" s="232"/>
      <c r="I155" s="232"/>
      <c r="J155" s="159" t="s">
        <v>241</v>
      </c>
      <c r="K155" s="160">
        <v>1682.8</v>
      </c>
      <c r="L155" s="233">
        <v>0</v>
      </c>
      <c r="M155" s="232"/>
      <c r="N155" s="234">
        <f>ROUND(L155*K155,3)</f>
        <v>0</v>
      </c>
      <c r="O155" s="228"/>
      <c r="P155" s="228"/>
      <c r="Q155" s="228"/>
      <c r="R155" s="122"/>
      <c r="T155" s="153" t="s">
        <v>3</v>
      </c>
      <c r="U155" s="38" t="s">
        <v>38</v>
      </c>
      <c r="V155" s="30"/>
      <c r="W155" s="154">
        <f>V155*K155</f>
        <v>0</v>
      </c>
      <c r="X155" s="154">
        <v>6.7000000000000004E-2</v>
      </c>
      <c r="Y155" s="154">
        <f>X155*K155</f>
        <v>112.74760000000001</v>
      </c>
      <c r="Z155" s="154">
        <v>0</v>
      </c>
      <c r="AA155" s="155">
        <f>Z155*K155</f>
        <v>0</v>
      </c>
      <c r="AR155" s="13" t="s">
        <v>167</v>
      </c>
      <c r="AT155" s="13" t="s">
        <v>200</v>
      </c>
      <c r="AU155" s="13" t="s">
        <v>90</v>
      </c>
      <c r="AY155" s="13" t="s">
        <v>139</v>
      </c>
      <c r="BE155" s="94">
        <f>IF(U155="základná",N155,0)</f>
        <v>0</v>
      </c>
      <c r="BF155" s="94">
        <f>IF(U155="znížená",N155,0)</f>
        <v>0</v>
      </c>
      <c r="BG155" s="94">
        <f>IF(U155="zákl. prenesená",N155,0)</f>
        <v>0</v>
      </c>
      <c r="BH155" s="94">
        <f>IF(U155="zníž. prenesená",N155,0)</f>
        <v>0</v>
      </c>
      <c r="BI155" s="94">
        <f>IF(U155="nulová",N155,0)</f>
        <v>0</v>
      </c>
      <c r="BJ155" s="13" t="s">
        <v>90</v>
      </c>
      <c r="BK155" s="156">
        <f>ROUND(L155*K155,3)</f>
        <v>0</v>
      </c>
      <c r="BL155" s="13" t="s">
        <v>143</v>
      </c>
      <c r="BM155" s="13" t="s">
        <v>266</v>
      </c>
    </row>
    <row r="156" spans="2:65" s="9" customFormat="1" ht="29.85" customHeight="1" x14ac:dyDescent="0.3">
      <c r="B156" s="138"/>
      <c r="C156" s="139"/>
      <c r="D156" s="148" t="s">
        <v>113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244">
        <f>BK156</f>
        <v>0</v>
      </c>
      <c r="O156" s="245"/>
      <c r="P156" s="245"/>
      <c r="Q156" s="245"/>
      <c r="R156" s="141"/>
      <c r="T156" s="142"/>
      <c r="U156" s="139"/>
      <c r="V156" s="139"/>
      <c r="W156" s="143">
        <f>SUM(W157:W158)</f>
        <v>0</v>
      </c>
      <c r="X156" s="139"/>
      <c r="Y156" s="143">
        <f>SUM(Y157:Y158)</f>
        <v>30.79618</v>
      </c>
      <c r="Z156" s="139"/>
      <c r="AA156" s="144">
        <f>SUM(AA157:AA158)</f>
        <v>0</v>
      </c>
      <c r="AR156" s="145" t="s">
        <v>75</v>
      </c>
      <c r="AT156" s="146" t="s">
        <v>70</v>
      </c>
      <c r="AU156" s="146" t="s">
        <v>75</v>
      </c>
      <c r="AY156" s="145" t="s">
        <v>139</v>
      </c>
      <c r="BK156" s="147">
        <f>SUM(BK157:BK158)</f>
        <v>0</v>
      </c>
    </row>
    <row r="157" spans="2:65" s="1" customFormat="1" ht="44.25" customHeight="1" x14ac:dyDescent="0.3">
      <c r="B157" s="120"/>
      <c r="C157" s="149" t="s">
        <v>267</v>
      </c>
      <c r="D157" s="149" t="s">
        <v>140</v>
      </c>
      <c r="E157" s="150" t="s">
        <v>268</v>
      </c>
      <c r="F157" s="227" t="s">
        <v>269</v>
      </c>
      <c r="G157" s="228"/>
      <c r="H157" s="228"/>
      <c r="I157" s="228"/>
      <c r="J157" s="151" t="s">
        <v>241</v>
      </c>
      <c r="K157" s="152">
        <v>1</v>
      </c>
      <c r="L157" s="229">
        <v>0</v>
      </c>
      <c r="M157" s="228"/>
      <c r="N157" s="230">
        <f>ROUND(L157*K157,3)</f>
        <v>0</v>
      </c>
      <c r="O157" s="228"/>
      <c r="P157" s="228"/>
      <c r="Q157" s="228"/>
      <c r="R157" s="122"/>
      <c r="T157" s="153" t="s">
        <v>3</v>
      </c>
      <c r="U157" s="38" t="s">
        <v>38</v>
      </c>
      <c r="V157" s="30"/>
      <c r="W157" s="154">
        <f>V157*K157</f>
        <v>0</v>
      </c>
      <c r="X157" s="154">
        <v>16.946179999999998</v>
      </c>
      <c r="Y157" s="154">
        <f>X157*K157</f>
        <v>16.946179999999998</v>
      </c>
      <c r="Z157" s="154">
        <v>0</v>
      </c>
      <c r="AA157" s="155">
        <f>Z157*K157</f>
        <v>0</v>
      </c>
      <c r="AR157" s="13" t="s">
        <v>143</v>
      </c>
      <c r="AT157" s="13" t="s">
        <v>140</v>
      </c>
      <c r="AU157" s="13" t="s">
        <v>90</v>
      </c>
      <c r="AY157" s="13" t="s">
        <v>139</v>
      </c>
      <c r="BE157" s="94">
        <f>IF(U157="základná",N157,0)</f>
        <v>0</v>
      </c>
      <c r="BF157" s="94">
        <f>IF(U157="znížená",N157,0)</f>
        <v>0</v>
      </c>
      <c r="BG157" s="94">
        <f>IF(U157="zákl. prenesená",N157,0)</f>
        <v>0</v>
      </c>
      <c r="BH157" s="94">
        <f>IF(U157="zníž. prenesená",N157,0)</f>
        <v>0</v>
      </c>
      <c r="BI157" s="94">
        <f>IF(U157="nulová",N157,0)</f>
        <v>0</v>
      </c>
      <c r="BJ157" s="13" t="s">
        <v>90</v>
      </c>
      <c r="BK157" s="156">
        <f>ROUND(L157*K157,3)</f>
        <v>0</v>
      </c>
      <c r="BL157" s="13" t="s">
        <v>143</v>
      </c>
      <c r="BM157" s="13" t="s">
        <v>270</v>
      </c>
    </row>
    <row r="158" spans="2:65" s="1" customFormat="1" ht="31.5" customHeight="1" x14ac:dyDescent="0.3">
      <c r="B158" s="120"/>
      <c r="C158" s="157" t="s">
        <v>271</v>
      </c>
      <c r="D158" s="157" t="s">
        <v>200</v>
      </c>
      <c r="E158" s="158" t="s">
        <v>272</v>
      </c>
      <c r="F158" s="231" t="s">
        <v>273</v>
      </c>
      <c r="G158" s="232"/>
      <c r="H158" s="232"/>
      <c r="I158" s="232"/>
      <c r="J158" s="159" t="s">
        <v>241</v>
      </c>
      <c r="K158" s="160">
        <v>1</v>
      </c>
      <c r="L158" s="233">
        <v>0</v>
      </c>
      <c r="M158" s="232"/>
      <c r="N158" s="234">
        <f>ROUND(L158*K158,3)</f>
        <v>0</v>
      </c>
      <c r="O158" s="228"/>
      <c r="P158" s="228"/>
      <c r="Q158" s="228"/>
      <c r="R158" s="122"/>
      <c r="T158" s="153" t="s">
        <v>3</v>
      </c>
      <c r="U158" s="38" t="s">
        <v>38</v>
      </c>
      <c r="V158" s="30"/>
      <c r="W158" s="154">
        <f>V158*K158</f>
        <v>0</v>
      </c>
      <c r="X158" s="154">
        <v>13.85</v>
      </c>
      <c r="Y158" s="154">
        <f>X158*K158</f>
        <v>13.85</v>
      </c>
      <c r="Z158" s="154">
        <v>0</v>
      </c>
      <c r="AA158" s="155">
        <f>Z158*K158</f>
        <v>0</v>
      </c>
      <c r="AR158" s="13" t="s">
        <v>167</v>
      </c>
      <c r="AT158" s="13" t="s">
        <v>200</v>
      </c>
      <c r="AU158" s="13" t="s">
        <v>90</v>
      </c>
      <c r="AY158" s="13" t="s">
        <v>139</v>
      </c>
      <c r="BE158" s="94">
        <f>IF(U158="základná",N158,0)</f>
        <v>0</v>
      </c>
      <c r="BF158" s="94">
        <f>IF(U158="znížená",N158,0)</f>
        <v>0</v>
      </c>
      <c r="BG158" s="94">
        <f>IF(U158="zákl. prenesená",N158,0)</f>
        <v>0</v>
      </c>
      <c r="BH158" s="94">
        <f>IF(U158="zníž. prenesená",N158,0)</f>
        <v>0</v>
      </c>
      <c r="BI158" s="94">
        <f>IF(U158="nulová",N158,0)</f>
        <v>0</v>
      </c>
      <c r="BJ158" s="13" t="s">
        <v>90</v>
      </c>
      <c r="BK158" s="156">
        <f>ROUND(L158*K158,3)</f>
        <v>0</v>
      </c>
      <c r="BL158" s="13" t="s">
        <v>143</v>
      </c>
      <c r="BM158" s="13" t="s">
        <v>274</v>
      </c>
    </row>
    <row r="159" spans="2:65" s="9" customFormat="1" ht="29.85" customHeight="1" x14ac:dyDescent="0.3">
      <c r="B159" s="138"/>
      <c r="C159" s="139"/>
      <c r="D159" s="148" t="s">
        <v>114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244">
        <f>BK159</f>
        <v>0</v>
      </c>
      <c r="O159" s="245"/>
      <c r="P159" s="245"/>
      <c r="Q159" s="245"/>
      <c r="R159" s="141"/>
      <c r="T159" s="142"/>
      <c r="U159" s="139"/>
      <c r="V159" s="139"/>
      <c r="W159" s="143">
        <f>SUM(W160:W168)</f>
        <v>0</v>
      </c>
      <c r="X159" s="139"/>
      <c r="Y159" s="143">
        <f>SUM(Y160:Y168)</f>
        <v>26.579639999999998</v>
      </c>
      <c r="Z159" s="139"/>
      <c r="AA159" s="144">
        <f>SUM(AA160:AA168)</f>
        <v>0</v>
      </c>
      <c r="AR159" s="145" t="s">
        <v>75</v>
      </c>
      <c r="AT159" s="146" t="s">
        <v>70</v>
      </c>
      <c r="AU159" s="146" t="s">
        <v>75</v>
      </c>
      <c r="AY159" s="145" t="s">
        <v>139</v>
      </c>
      <c r="BK159" s="147">
        <f>SUM(BK160:BK168)</f>
        <v>0</v>
      </c>
    </row>
    <row r="160" spans="2:65" s="1" customFormat="1" ht="22.5" customHeight="1" x14ac:dyDescent="0.3">
      <c r="B160" s="120"/>
      <c r="C160" s="149" t="s">
        <v>275</v>
      </c>
      <c r="D160" s="149" t="s">
        <v>140</v>
      </c>
      <c r="E160" s="150" t="s">
        <v>276</v>
      </c>
      <c r="F160" s="227" t="s">
        <v>277</v>
      </c>
      <c r="G160" s="228"/>
      <c r="H160" s="228"/>
      <c r="I160" s="228"/>
      <c r="J160" s="151" t="s">
        <v>241</v>
      </c>
      <c r="K160" s="152">
        <v>1</v>
      </c>
      <c r="L160" s="229">
        <v>0</v>
      </c>
      <c r="M160" s="228"/>
      <c r="N160" s="230">
        <f t="shared" ref="N160:N168" si="25">ROUND(L160*K160,3)</f>
        <v>0</v>
      </c>
      <c r="O160" s="228"/>
      <c r="P160" s="228"/>
      <c r="Q160" s="228"/>
      <c r="R160" s="122"/>
      <c r="T160" s="153" t="s">
        <v>3</v>
      </c>
      <c r="U160" s="38" t="s">
        <v>38</v>
      </c>
      <c r="V160" s="30"/>
      <c r="W160" s="154">
        <f t="shared" ref="W160:W168" si="26">V160*K160</f>
        <v>0</v>
      </c>
      <c r="X160" s="154">
        <v>7.0499999999999993E-2</v>
      </c>
      <c r="Y160" s="154">
        <f t="shared" ref="Y160:Y168" si="27">X160*K160</f>
        <v>7.0499999999999993E-2</v>
      </c>
      <c r="Z160" s="154">
        <v>0</v>
      </c>
      <c r="AA160" s="155">
        <f t="shared" ref="AA160:AA168" si="28">Z160*K160</f>
        <v>0</v>
      </c>
      <c r="AR160" s="13" t="s">
        <v>143</v>
      </c>
      <c r="AT160" s="13" t="s">
        <v>140</v>
      </c>
      <c r="AU160" s="13" t="s">
        <v>90</v>
      </c>
      <c r="AY160" s="13" t="s">
        <v>139</v>
      </c>
      <c r="BE160" s="94">
        <f t="shared" ref="BE160:BE168" si="29">IF(U160="základná",N160,0)</f>
        <v>0</v>
      </c>
      <c r="BF160" s="94">
        <f t="shared" ref="BF160:BF168" si="30">IF(U160="znížená",N160,0)</f>
        <v>0</v>
      </c>
      <c r="BG160" s="94">
        <f t="shared" ref="BG160:BG168" si="31">IF(U160="zákl. prenesená",N160,0)</f>
        <v>0</v>
      </c>
      <c r="BH160" s="94">
        <f t="shared" ref="BH160:BH168" si="32">IF(U160="zníž. prenesená",N160,0)</f>
        <v>0</v>
      </c>
      <c r="BI160" s="94">
        <f t="shared" ref="BI160:BI168" si="33">IF(U160="nulová",N160,0)</f>
        <v>0</v>
      </c>
      <c r="BJ160" s="13" t="s">
        <v>90</v>
      </c>
      <c r="BK160" s="156">
        <f t="shared" ref="BK160:BK168" si="34">ROUND(L160*K160,3)</f>
        <v>0</v>
      </c>
      <c r="BL160" s="13" t="s">
        <v>143</v>
      </c>
      <c r="BM160" s="13" t="s">
        <v>278</v>
      </c>
    </row>
    <row r="161" spans="2:65" s="1" customFormat="1" ht="31.5" customHeight="1" x14ac:dyDescent="0.3">
      <c r="B161" s="120"/>
      <c r="C161" s="149" t="s">
        <v>279</v>
      </c>
      <c r="D161" s="149" t="s">
        <v>140</v>
      </c>
      <c r="E161" s="150" t="s">
        <v>280</v>
      </c>
      <c r="F161" s="227" t="s">
        <v>281</v>
      </c>
      <c r="G161" s="228"/>
      <c r="H161" s="228"/>
      <c r="I161" s="228"/>
      <c r="J161" s="151" t="s">
        <v>241</v>
      </c>
      <c r="K161" s="152">
        <v>1</v>
      </c>
      <c r="L161" s="229">
        <v>0</v>
      </c>
      <c r="M161" s="228"/>
      <c r="N161" s="230">
        <f t="shared" si="25"/>
        <v>0</v>
      </c>
      <c r="O161" s="228"/>
      <c r="P161" s="228"/>
      <c r="Q161" s="228"/>
      <c r="R161" s="122"/>
      <c r="T161" s="153" t="s">
        <v>3</v>
      </c>
      <c r="U161" s="38" t="s">
        <v>38</v>
      </c>
      <c r="V161" s="30"/>
      <c r="W161" s="154">
        <f t="shared" si="26"/>
        <v>0</v>
      </c>
      <c r="X161" s="154">
        <v>5.9630599999999996</v>
      </c>
      <c r="Y161" s="154">
        <f t="shared" si="27"/>
        <v>5.9630599999999996</v>
      </c>
      <c r="Z161" s="154">
        <v>0</v>
      </c>
      <c r="AA161" s="155">
        <f t="shared" si="28"/>
        <v>0</v>
      </c>
      <c r="AR161" s="13" t="s">
        <v>143</v>
      </c>
      <c r="AT161" s="13" t="s">
        <v>140</v>
      </c>
      <c r="AU161" s="13" t="s">
        <v>90</v>
      </c>
      <c r="AY161" s="13" t="s">
        <v>139</v>
      </c>
      <c r="BE161" s="94">
        <f t="shared" si="29"/>
        <v>0</v>
      </c>
      <c r="BF161" s="94">
        <f t="shared" si="30"/>
        <v>0</v>
      </c>
      <c r="BG161" s="94">
        <f t="shared" si="31"/>
        <v>0</v>
      </c>
      <c r="BH161" s="94">
        <f t="shared" si="32"/>
        <v>0</v>
      </c>
      <c r="BI161" s="94">
        <f t="shared" si="33"/>
        <v>0</v>
      </c>
      <c r="BJ161" s="13" t="s">
        <v>90</v>
      </c>
      <c r="BK161" s="156">
        <f t="shared" si="34"/>
        <v>0</v>
      </c>
      <c r="BL161" s="13" t="s">
        <v>143</v>
      </c>
      <c r="BM161" s="13" t="s">
        <v>282</v>
      </c>
    </row>
    <row r="162" spans="2:65" s="1" customFormat="1" ht="31.5" customHeight="1" x14ac:dyDescent="0.3">
      <c r="B162" s="120"/>
      <c r="C162" s="149" t="s">
        <v>283</v>
      </c>
      <c r="D162" s="149" t="s">
        <v>140</v>
      </c>
      <c r="E162" s="150" t="s">
        <v>284</v>
      </c>
      <c r="F162" s="227" t="s">
        <v>285</v>
      </c>
      <c r="G162" s="228"/>
      <c r="H162" s="228"/>
      <c r="I162" s="228"/>
      <c r="J162" s="151" t="s">
        <v>241</v>
      </c>
      <c r="K162" s="152">
        <v>1</v>
      </c>
      <c r="L162" s="229">
        <v>0</v>
      </c>
      <c r="M162" s="228"/>
      <c r="N162" s="230">
        <f t="shared" si="25"/>
        <v>0</v>
      </c>
      <c r="O162" s="228"/>
      <c r="P162" s="228"/>
      <c r="Q162" s="228"/>
      <c r="R162" s="122"/>
      <c r="T162" s="153" t="s">
        <v>3</v>
      </c>
      <c r="U162" s="38" t="s">
        <v>38</v>
      </c>
      <c r="V162" s="30"/>
      <c r="W162" s="154">
        <f t="shared" si="26"/>
        <v>0</v>
      </c>
      <c r="X162" s="154">
        <v>9.0862400000000001</v>
      </c>
      <c r="Y162" s="154">
        <f t="shared" si="27"/>
        <v>9.0862400000000001</v>
      </c>
      <c r="Z162" s="154">
        <v>0</v>
      </c>
      <c r="AA162" s="155">
        <f t="shared" si="28"/>
        <v>0</v>
      </c>
      <c r="AR162" s="13" t="s">
        <v>143</v>
      </c>
      <c r="AT162" s="13" t="s">
        <v>140</v>
      </c>
      <c r="AU162" s="13" t="s">
        <v>90</v>
      </c>
      <c r="AY162" s="13" t="s">
        <v>139</v>
      </c>
      <c r="BE162" s="94">
        <f t="shared" si="29"/>
        <v>0</v>
      </c>
      <c r="BF162" s="94">
        <f t="shared" si="30"/>
        <v>0</v>
      </c>
      <c r="BG162" s="94">
        <f t="shared" si="31"/>
        <v>0</v>
      </c>
      <c r="BH162" s="94">
        <f t="shared" si="32"/>
        <v>0</v>
      </c>
      <c r="BI162" s="94">
        <f t="shared" si="33"/>
        <v>0</v>
      </c>
      <c r="BJ162" s="13" t="s">
        <v>90</v>
      </c>
      <c r="BK162" s="156">
        <f t="shared" si="34"/>
        <v>0</v>
      </c>
      <c r="BL162" s="13" t="s">
        <v>143</v>
      </c>
      <c r="BM162" s="13" t="s">
        <v>286</v>
      </c>
    </row>
    <row r="163" spans="2:65" s="1" customFormat="1" ht="31.5" customHeight="1" x14ac:dyDescent="0.3">
      <c r="B163" s="120"/>
      <c r="C163" s="149" t="s">
        <v>287</v>
      </c>
      <c r="D163" s="149" t="s">
        <v>140</v>
      </c>
      <c r="E163" s="150" t="s">
        <v>288</v>
      </c>
      <c r="F163" s="227" t="s">
        <v>289</v>
      </c>
      <c r="G163" s="228"/>
      <c r="H163" s="228"/>
      <c r="I163" s="228"/>
      <c r="J163" s="151" t="s">
        <v>236</v>
      </c>
      <c r="K163" s="152">
        <v>16</v>
      </c>
      <c r="L163" s="229">
        <v>0</v>
      </c>
      <c r="M163" s="228"/>
      <c r="N163" s="230">
        <f t="shared" si="25"/>
        <v>0</v>
      </c>
      <c r="O163" s="228"/>
      <c r="P163" s="228"/>
      <c r="Q163" s="228"/>
      <c r="R163" s="122"/>
      <c r="T163" s="153" t="s">
        <v>3</v>
      </c>
      <c r="U163" s="38" t="s">
        <v>38</v>
      </c>
      <c r="V163" s="30"/>
      <c r="W163" s="154">
        <f t="shared" si="26"/>
        <v>0</v>
      </c>
      <c r="X163" s="154">
        <v>0.59907999999999995</v>
      </c>
      <c r="Y163" s="154">
        <f t="shared" si="27"/>
        <v>9.5852799999999991</v>
      </c>
      <c r="Z163" s="154">
        <v>0</v>
      </c>
      <c r="AA163" s="155">
        <f t="shared" si="28"/>
        <v>0</v>
      </c>
      <c r="AR163" s="13" t="s">
        <v>143</v>
      </c>
      <c r="AT163" s="13" t="s">
        <v>140</v>
      </c>
      <c r="AU163" s="13" t="s">
        <v>90</v>
      </c>
      <c r="AY163" s="13" t="s">
        <v>139</v>
      </c>
      <c r="BE163" s="94">
        <f t="shared" si="29"/>
        <v>0</v>
      </c>
      <c r="BF163" s="94">
        <f t="shared" si="30"/>
        <v>0</v>
      </c>
      <c r="BG163" s="94">
        <f t="shared" si="31"/>
        <v>0</v>
      </c>
      <c r="BH163" s="94">
        <f t="shared" si="32"/>
        <v>0</v>
      </c>
      <c r="BI163" s="94">
        <f t="shared" si="33"/>
        <v>0</v>
      </c>
      <c r="BJ163" s="13" t="s">
        <v>90</v>
      </c>
      <c r="BK163" s="156">
        <f t="shared" si="34"/>
        <v>0</v>
      </c>
      <c r="BL163" s="13" t="s">
        <v>143</v>
      </c>
      <c r="BM163" s="13" t="s">
        <v>290</v>
      </c>
    </row>
    <row r="164" spans="2:65" s="1" customFormat="1" ht="31.5" customHeight="1" x14ac:dyDescent="0.3">
      <c r="B164" s="120"/>
      <c r="C164" s="157" t="s">
        <v>291</v>
      </c>
      <c r="D164" s="157" t="s">
        <v>200</v>
      </c>
      <c r="E164" s="158" t="s">
        <v>292</v>
      </c>
      <c r="F164" s="231" t="s">
        <v>293</v>
      </c>
      <c r="G164" s="232"/>
      <c r="H164" s="232"/>
      <c r="I164" s="232"/>
      <c r="J164" s="159" t="s">
        <v>241</v>
      </c>
      <c r="K164" s="160">
        <v>6.4640000000000004</v>
      </c>
      <c r="L164" s="233">
        <v>0</v>
      </c>
      <c r="M164" s="232"/>
      <c r="N164" s="234">
        <f t="shared" si="25"/>
        <v>0</v>
      </c>
      <c r="O164" s="228"/>
      <c r="P164" s="228"/>
      <c r="Q164" s="228"/>
      <c r="R164" s="122"/>
      <c r="T164" s="153" t="s">
        <v>3</v>
      </c>
      <c r="U164" s="38" t="s">
        <v>38</v>
      </c>
      <c r="V164" s="30"/>
      <c r="W164" s="154">
        <f t="shared" si="26"/>
        <v>0</v>
      </c>
      <c r="X164" s="154">
        <v>0.28999999999999998</v>
      </c>
      <c r="Y164" s="154">
        <f t="shared" si="27"/>
        <v>1.87456</v>
      </c>
      <c r="Z164" s="154">
        <v>0</v>
      </c>
      <c r="AA164" s="155">
        <f t="shared" si="28"/>
        <v>0</v>
      </c>
      <c r="AR164" s="13" t="s">
        <v>167</v>
      </c>
      <c r="AT164" s="13" t="s">
        <v>200</v>
      </c>
      <c r="AU164" s="13" t="s">
        <v>90</v>
      </c>
      <c r="AY164" s="13" t="s">
        <v>139</v>
      </c>
      <c r="BE164" s="94">
        <f t="shared" si="29"/>
        <v>0</v>
      </c>
      <c r="BF164" s="94">
        <f t="shared" si="30"/>
        <v>0</v>
      </c>
      <c r="BG164" s="94">
        <f t="shared" si="31"/>
        <v>0</v>
      </c>
      <c r="BH164" s="94">
        <f t="shared" si="32"/>
        <v>0</v>
      </c>
      <c r="BI164" s="94">
        <f t="shared" si="33"/>
        <v>0</v>
      </c>
      <c r="BJ164" s="13" t="s">
        <v>90</v>
      </c>
      <c r="BK164" s="156">
        <f t="shared" si="34"/>
        <v>0</v>
      </c>
      <c r="BL164" s="13" t="s">
        <v>143</v>
      </c>
      <c r="BM164" s="13" t="s">
        <v>294</v>
      </c>
    </row>
    <row r="165" spans="2:65" s="1" customFormat="1" ht="31.5" customHeight="1" x14ac:dyDescent="0.3">
      <c r="B165" s="120"/>
      <c r="C165" s="149" t="s">
        <v>295</v>
      </c>
      <c r="D165" s="149" t="s">
        <v>140</v>
      </c>
      <c r="E165" s="150" t="s">
        <v>296</v>
      </c>
      <c r="F165" s="227" t="s">
        <v>297</v>
      </c>
      <c r="G165" s="228"/>
      <c r="H165" s="228"/>
      <c r="I165" s="228"/>
      <c r="J165" s="151" t="s">
        <v>236</v>
      </c>
      <c r="K165" s="152">
        <v>739.6</v>
      </c>
      <c r="L165" s="229">
        <v>0</v>
      </c>
      <c r="M165" s="228"/>
      <c r="N165" s="230">
        <f t="shared" si="25"/>
        <v>0</v>
      </c>
      <c r="O165" s="228"/>
      <c r="P165" s="228"/>
      <c r="Q165" s="228"/>
      <c r="R165" s="122"/>
      <c r="T165" s="153" t="s">
        <v>3</v>
      </c>
      <c r="U165" s="38" t="s">
        <v>38</v>
      </c>
      <c r="V165" s="30"/>
      <c r="W165" s="154">
        <f t="shared" si="26"/>
        <v>0</v>
      </c>
      <c r="X165" s="154">
        <v>0</v>
      </c>
      <c r="Y165" s="154">
        <f t="shared" si="27"/>
        <v>0</v>
      </c>
      <c r="Z165" s="154">
        <v>0</v>
      </c>
      <c r="AA165" s="155">
        <f t="shared" si="28"/>
        <v>0</v>
      </c>
      <c r="AR165" s="13" t="s">
        <v>143</v>
      </c>
      <c r="AT165" s="13" t="s">
        <v>140</v>
      </c>
      <c r="AU165" s="13" t="s">
        <v>90</v>
      </c>
      <c r="AY165" s="13" t="s">
        <v>139</v>
      </c>
      <c r="BE165" s="94">
        <f t="shared" si="29"/>
        <v>0</v>
      </c>
      <c r="BF165" s="94">
        <f t="shared" si="30"/>
        <v>0</v>
      </c>
      <c r="BG165" s="94">
        <f t="shared" si="31"/>
        <v>0</v>
      </c>
      <c r="BH165" s="94">
        <f t="shared" si="32"/>
        <v>0</v>
      </c>
      <c r="BI165" s="94">
        <f t="shared" si="33"/>
        <v>0</v>
      </c>
      <c r="BJ165" s="13" t="s">
        <v>90</v>
      </c>
      <c r="BK165" s="156">
        <f t="shared" si="34"/>
        <v>0</v>
      </c>
      <c r="BL165" s="13" t="s">
        <v>143</v>
      </c>
      <c r="BM165" s="13" t="s">
        <v>298</v>
      </c>
    </row>
    <row r="166" spans="2:65" s="1" customFormat="1" ht="31.5" customHeight="1" x14ac:dyDescent="0.3">
      <c r="B166" s="120"/>
      <c r="C166" s="149" t="s">
        <v>299</v>
      </c>
      <c r="D166" s="149" t="s">
        <v>140</v>
      </c>
      <c r="E166" s="150" t="s">
        <v>300</v>
      </c>
      <c r="F166" s="227" t="s">
        <v>301</v>
      </c>
      <c r="G166" s="228"/>
      <c r="H166" s="228"/>
      <c r="I166" s="228"/>
      <c r="J166" s="151" t="s">
        <v>302</v>
      </c>
      <c r="K166" s="152">
        <v>140.691</v>
      </c>
      <c r="L166" s="229">
        <v>0</v>
      </c>
      <c r="M166" s="228"/>
      <c r="N166" s="230">
        <f t="shared" si="25"/>
        <v>0</v>
      </c>
      <c r="O166" s="228"/>
      <c r="P166" s="228"/>
      <c r="Q166" s="228"/>
      <c r="R166" s="122"/>
      <c r="T166" s="153" t="s">
        <v>3</v>
      </c>
      <c r="U166" s="38" t="s">
        <v>38</v>
      </c>
      <c r="V166" s="30"/>
      <c r="W166" s="154">
        <f t="shared" si="26"/>
        <v>0</v>
      </c>
      <c r="X166" s="154">
        <v>0</v>
      </c>
      <c r="Y166" s="154">
        <f t="shared" si="27"/>
        <v>0</v>
      </c>
      <c r="Z166" s="154">
        <v>0</v>
      </c>
      <c r="AA166" s="155">
        <f t="shared" si="28"/>
        <v>0</v>
      </c>
      <c r="AR166" s="13" t="s">
        <v>143</v>
      </c>
      <c r="AT166" s="13" t="s">
        <v>140</v>
      </c>
      <c r="AU166" s="13" t="s">
        <v>90</v>
      </c>
      <c r="AY166" s="13" t="s">
        <v>139</v>
      </c>
      <c r="BE166" s="94">
        <f t="shared" si="29"/>
        <v>0</v>
      </c>
      <c r="BF166" s="94">
        <f t="shared" si="30"/>
        <v>0</v>
      </c>
      <c r="BG166" s="94">
        <f t="shared" si="31"/>
        <v>0</v>
      </c>
      <c r="BH166" s="94">
        <f t="shared" si="32"/>
        <v>0</v>
      </c>
      <c r="BI166" s="94">
        <f t="shared" si="33"/>
        <v>0</v>
      </c>
      <c r="BJ166" s="13" t="s">
        <v>90</v>
      </c>
      <c r="BK166" s="156">
        <f t="shared" si="34"/>
        <v>0</v>
      </c>
      <c r="BL166" s="13" t="s">
        <v>143</v>
      </c>
      <c r="BM166" s="13" t="s">
        <v>303</v>
      </c>
    </row>
    <row r="167" spans="2:65" s="1" customFormat="1" ht="31.5" customHeight="1" x14ac:dyDescent="0.3">
      <c r="B167" s="120"/>
      <c r="C167" s="149" t="s">
        <v>304</v>
      </c>
      <c r="D167" s="149" t="s">
        <v>140</v>
      </c>
      <c r="E167" s="150" t="s">
        <v>305</v>
      </c>
      <c r="F167" s="227" t="s">
        <v>306</v>
      </c>
      <c r="G167" s="228"/>
      <c r="H167" s="228"/>
      <c r="I167" s="228"/>
      <c r="J167" s="151" t="s">
        <v>302</v>
      </c>
      <c r="K167" s="152">
        <v>2813.82</v>
      </c>
      <c r="L167" s="229">
        <v>0</v>
      </c>
      <c r="M167" s="228"/>
      <c r="N167" s="230">
        <f t="shared" si="25"/>
        <v>0</v>
      </c>
      <c r="O167" s="228"/>
      <c r="P167" s="228"/>
      <c r="Q167" s="228"/>
      <c r="R167" s="122"/>
      <c r="T167" s="153" t="s">
        <v>3</v>
      </c>
      <c r="U167" s="38" t="s">
        <v>38</v>
      </c>
      <c r="V167" s="30"/>
      <c r="W167" s="154">
        <f t="shared" si="26"/>
        <v>0</v>
      </c>
      <c r="X167" s="154">
        <v>0</v>
      </c>
      <c r="Y167" s="154">
        <f t="shared" si="27"/>
        <v>0</v>
      </c>
      <c r="Z167" s="154">
        <v>0</v>
      </c>
      <c r="AA167" s="155">
        <f t="shared" si="28"/>
        <v>0</v>
      </c>
      <c r="AR167" s="13" t="s">
        <v>143</v>
      </c>
      <c r="AT167" s="13" t="s">
        <v>140</v>
      </c>
      <c r="AU167" s="13" t="s">
        <v>90</v>
      </c>
      <c r="AY167" s="13" t="s">
        <v>139</v>
      </c>
      <c r="BE167" s="94">
        <f t="shared" si="29"/>
        <v>0</v>
      </c>
      <c r="BF167" s="94">
        <f t="shared" si="30"/>
        <v>0</v>
      </c>
      <c r="BG167" s="94">
        <f t="shared" si="31"/>
        <v>0</v>
      </c>
      <c r="BH167" s="94">
        <f t="shared" si="32"/>
        <v>0</v>
      </c>
      <c r="BI167" s="94">
        <f t="shared" si="33"/>
        <v>0</v>
      </c>
      <c r="BJ167" s="13" t="s">
        <v>90</v>
      </c>
      <c r="BK167" s="156">
        <f t="shared" si="34"/>
        <v>0</v>
      </c>
      <c r="BL167" s="13" t="s">
        <v>143</v>
      </c>
      <c r="BM167" s="13" t="s">
        <v>307</v>
      </c>
    </row>
    <row r="168" spans="2:65" s="1" customFormat="1" ht="44.25" customHeight="1" x14ac:dyDescent="0.3">
      <c r="B168" s="120"/>
      <c r="C168" s="149" t="s">
        <v>308</v>
      </c>
      <c r="D168" s="149" t="s">
        <v>140</v>
      </c>
      <c r="E168" s="150" t="s">
        <v>309</v>
      </c>
      <c r="F168" s="227" t="s">
        <v>310</v>
      </c>
      <c r="G168" s="228"/>
      <c r="H168" s="228"/>
      <c r="I168" s="228"/>
      <c r="J168" s="151" t="s">
        <v>302</v>
      </c>
      <c r="K168" s="152">
        <v>140.691</v>
      </c>
      <c r="L168" s="229">
        <v>0</v>
      </c>
      <c r="M168" s="228"/>
      <c r="N168" s="230">
        <f t="shared" si="25"/>
        <v>0</v>
      </c>
      <c r="O168" s="228"/>
      <c r="P168" s="228"/>
      <c r="Q168" s="228"/>
      <c r="R168" s="122"/>
      <c r="T168" s="153" t="s">
        <v>3</v>
      </c>
      <c r="U168" s="38" t="s">
        <v>38</v>
      </c>
      <c r="V168" s="30"/>
      <c r="W168" s="154">
        <f t="shared" si="26"/>
        <v>0</v>
      </c>
      <c r="X168" s="154">
        <v>0</v>
      </c>
      <c r="Y168" s="154">
        <f t="shared" si="27"/>
        <v>0</v>
      </c>
      <c r="Z168" s="154">
        <v>0</v>
      </c>
      <c r="AA168" s="155">
        <f t="shared" si="28"/>
        <v>0</v>
      </c>
      <c r="AR168" s="13" t="s">
        <v>143</v>
      </c>
      <c r="AT168" s="13" t="s">
        <v>140</v>
      </c>
      <c r="AU168" s="13" t="s">
        <v>90</v>
      </c>
      <c r="AY168" s="13" t="s">
        <v>139</v>
      </c>
      <c r="BE168" s="94">
        <f t="shared" si="29"/>
        <v>0</v>
      </c>
      <c r="BF168" s="94">
        <f t="shared" si="30"/>
        <v>0</v>
      </c>
      <c r="BG168" s="94">
        <f t="shared" si="31"/>
        <v>0</v>
      </c>
      <c r="BH168" s="94">
        <f t="shared" si="32"/>
        <v>0</v>
      </c>
      <c r="BI168" s="94">
        <f t="shared" si="33"/>
        <v>0</v>
      </c>
      <c r="BJ168" s="13" t="s">
        <v>90</v>
      </c>
      <c r="BK168" s="156">
        <f t="shared" si="34"/>
        <v>0</v>
      </c>
      <c r="BL168" s="13" t="s">
        <v>143</v>
      </c>
      <c r="BM168" s="13" t="s">
        <v>311</v>
      </c>
    </row>
    <row r="169" spans="2:65" s="9" customFormat="1" ht="29.85" customHeight="1" x14ac:dyDescent="0.3">
      <c r="B169" s="138"/>
      <c r="C169" s="139"/>
      <c r="D169" s="148" t="s">
        <v>115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244">
        <f>BK169</f>
        <v>0</v>
      </c>
      <c r="O169" s="245"/>
      <c r="P169" s="245"/>
      <c r="Q169" s="245"/>
      <c r="R169" s="141"/>
      <c r="T169" s="142"/>
      <c r="U169" s="139"/>
      <c r="V169" s="139"/>
      <c r="W169" s="143">
        <f>W170</f>
        <v>0</v>
      </c>
      <c r="X169" s="139"/>
      <c r="Y169" s="143">
        <f>Y170</f>
        <v>0</v>
      </c>
      <c r="Z169" s="139"/>
      <c r="AA169" s="144">
        <f>AA170</f>
        <v>0</v>
      </c>
      <c r="AR169" s="145" t="s">
        <v>75</v>
      </c>
      <c r="AT169" s="146" t="s">
        <v>70</v>
      </c>
      <c r="AU169" s="146" t="s">
        <v>75</v>
      </c>
      <c r="AY169" s="145" t="s">
        <v>139</v>
      </c>
      <c r="BK169" s="147">
        <f>BK170</f>
        <v>0</v>
      </c>
    </row>
    <row r="170" spans="2:65" s="1" customFormat="1" ht="44.25" customHeight="1" x14ac:dyDescent="0.3">
      <c r="B170" s="120"/>
      <c r="C170" s="149" t="s">
        <v>312</v>
      </c>
      <c r="D170" s="149" t="s">
        <v>140</v>
      </c>
      <c r="E170" s="150" t="s">
        <v>313</v>
      </c>
      <c r="F170" s="227" t="s">
        <v>314</v>
      </c>
      <c r="G170" s="228"/>
      <c r="H170" s="228"/>
      <c r="I170" s="228"/>
      <c r="J170" s="151" t="s">
        <v>302</v>
      </c>
      <c r="K170" s="152">
        <v>3279.056</v>
      </c>
      <c r="L170" s="229">
        <v>0</v>
      </c>
      <c r="M170" s="228"/>
      <c r="N170" s="230">
        <f>ROUND(L170*K170,3)</f>
        <v>0</v>
      </c>
      <c r="O170" s="228"/>
      <c r="P170" s="228"/>
      <c r="Q170" s="228"/>
      <c r="R170" s="122"/>
      <c r="T170" s="153" t="s">
        <v>3</v>
      </c>
      <c r="U170" s="38" t="s">
        <v>38</v>
      </c>
      <c r="V170" s="30"/>
      <c r="W170" s="154">
        <f>V170*K170</f>
        <v>0</v>
      </c>
      <c r="X170" s="154">
        <v>0</v>
      </c>
      <c r="Y170" s="154">
        <f>X170*K170</f>
        <v>0</v>
      </c>
      <c r="Z170" s="154">
        <v>0</v>
      </c>
      <c r="AA170" s="155">
        <f>Z170*K170</f>
        <v>0</v>
      </c>
      <c r="AR170" s="13" t="s">
        <v>143</v>
      </c>
      <c r="AT170" s="13" t="s">
        <v>140</v>
      </c>
      <c r="AU170" s="13" t="s">
        <v>90</v>
      </c>
      <c r="AY170" s="13" t="s">
        <v>139</v>
      </c>
      <c r="BE170" s="94">
        <f>IF(U170="základná",N170,0)</f>
        <v>0</v>
      </c>
      <c r="BF170" s="94">
        <f>IF(U170="znížená",N170,0)</f>
        <v>0</v>
      </c>
      <c r="BG170" s="94">
        <f>IF(U170="zákl. prenesená",N170,0)</f>
        <v>0</v>
      </c>
      <c r="BH170" s="94">
        <f>IF(U170="zníž. prenesená",N170,0)</f>
        <v>0</v>
      </c>
      <c r="BI170" s="94">
        <f>IF(U170="nulová",N170,0)</f>
        <v>0</v>
      </c>
      <c r="BJ170" s="13" t="s">
        <v>90</v>
      </c>
      <c r="BK170" s="156">
        <f>ROUND(L170*K170,3)</f>
        <v>0</v>
      </c>
      <c r="BL170" s="13" t="s">
        <v>143</v>
      </c>
      <c r="BM170" s="13" t="s">
        <v>315</v>
      </c>
    </row>
    <row r="171" spans="2:65" s="1" customFormat="1" ht="49.9" customHeight="1" x14ac:dyDescent="0.35">
      <c r="B171" s="29"/>
      <c r="C171" s="30"/>
      <c r="D171" s="140" t="s">
        <v>316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235">
        <f>BK171</f>
        <v>0</v>
      </c>
      <c r="O171" s="236"/>
      <c r="P171" s="236"/>
      <c r="Q171" s="236"/>
      <c r="R171" s="31"/>
      <c r="T171" s="161"/>
      <c r="U171" s="50"/>
      <c r="V171" s="50"/>
      <c r="W171" s="50"/>
      <c r="X171" s="50"/>
      <c r="Y171" s="50"/>
      <c r="Z171" s="50"/>
      <c r="AA171" s="52"/>
      <c r="AT171" s="13" t="s">
        <v>70</v>
      </c>
      <c r="AU171" s="13" t="s">
        <v>71</v>
      </c>
      <c r="AY171" s="13" t="s">
        <v>317</v>
      </c>
      <c r="BK171" s="156">
        <v>0</v>
      </c>
    </row>
    <row r="172" spans="2:65" s="1" customFormat="1" ht="6.95" customHeight="1" x14ac:dyDescent="0.3"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5"/>
    </row>
  </sheetData>
  <mergeCells count="204">
    <mergeCell ref="N171:Q171"/>
    <mergeCell ref="H1:K1"/>
    <mergeCell ref="S2:AC2"/>
    <mergeCell ref="F170:I170"/>
    <mergeCell ref="L170:M170"/>
    <mergeCell ref="N170:Q170"/>
    <mergeCell ref="N120:Q120"/>
    <mergeCell ref="N121:Q121"/>
    <mergeCell ref="N122:Q122"/>
    <mergeCell ref="N142:Q142"/>
    <mergeCell ref="N152:Q152"/>
    <mergeCell ref="N156:Q156"/>
    <mergeCell ref="N159:Q159"/>
    <mergeCell ref="N169:Q169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L104:Q104"/>
    <mergeCell ref="C110:Q110"/>
    <mergeCell ref="F112:P112"/>
    <mergeCell ref="M114:P114"/>
    <mergeCell ref="M116:Q116"/>
    <mergeCell ref="M117:Q117"/>
    <mergeCell ref="F119:I119"/>
    <mergeCell ref="L119:M119"/>
    <mergeCell ref="N119:Q119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19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M392 - Vodozádržné opatre...</vt:lpstr>
      <vt:lpstr>'M392 - Vodozádržné opatre...'!Názvy_tlače</vt:lpstr>
      <vt:lpstr>'Rekapitulácia stavby'!Názvy_tlače</vt:lpstr>
      <vt:lpstr>'M392 - Vodozádržné opatre...'!Oblasť_tlače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IŽOLD Bystrík</cp:lastModifiedBy>
  <dcterms:created xsi:type="dcterms:W3CDTF">2018-07-17T06:34:13Z</dcterms:created>
  <dcterms:modified xsi:type="dcterms:W3CDTF">2019-08-20T13:43:01Z</dcterms:modified>
</cp:coreProperties>
</file>